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840" yWindow="300" windowWidth="27795" windowHeight="12405"/>
  </bookViews>
  <sheets>
    <sheet name="ф.3.1" sheetId="2" r:id="rId1"/>
    <sheet name="П.2_БЭЭ " sheetId="3" r:id="rId2"/>
    <sheet name="П.2_БЭМ" sheetId="4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Helper_ТЭС_Котельные">[1]Справочники!$A$2:$A$4,[1]Справочники!$A$16:$A$18</definedName>
    <definedName name="P1_T1_Protect" hidden="1">#REF!,#REF!,#REF!,#REF!,#REF!,#REF!</definedName>
    <definedName name="P1_T16_Protect" hidden="1">#REF!,#REF!,#REF!,#REF!,#REF!,#REF!,#REF!,#REF!</definedName>
    <definedName name="P1_T17?L4">'[1]29'!$J$18:$J$25,'[1]29'!$G$18:$G$25,'[1]29'!$G$35:$G$42,'[1]29'!$J$35:$J$42,'[1]29'!$G$60,'[1]29'!$J$60,'[1]29'!$M$60,'[1]29'!$P$60,'[1]29'!$P$18:$P$25,'[1]29'!$G$9:$G$16</definedName>
    <definedName name="P1_T17?unit?РУБ.ГКАЛ">'[1]29'!$F$44:$F$51,'[1]29'!$I$44:$I$51,'[1]29'!$L$44:$L$51,'[1]29'!$F$18:$F$25,'[1]29'!$I$60,'[1]29'!$L$60,'[1]29'!$O$60,'[1]29'!$F$60,'[1]29'!$F$9:$F$16,'[1]29'!$I$9:$I$16</definedName>
    <definedName name="P1_T17?unit?ТГКАЛ">'[1]29'!$M$18:$M$25,'[1]29'!$J$18:$J$25,'[1]29'!$G$18:$G$25,'[1]29'!$G$35:$G$42,'[1]29'!$J$35:$J$42,'[1]29'!$G$60,'[1]29'!$J$60,'[1]29'!$M$60,'[1]29'!$P$60,'[1]29'!$G$9:$G$16</definedName>
    <definedName name="P1_T17_Protection">'[1]29'!$O$47:$P$51,'[1]29'!$L$47:$M$51,'[1]29'!$L$53:$M$53,'[1]29'!$L$55:$M$59,'[1]29'!$O$53:$P$53,'[1]29'!$O$55:$P$59,'[1]29'!$F$12:$G$16,'[1]29'!$F$10:$G$10</definedName>
    <definedName name="P1_T18.2_Protect" hidden="1">#REF!,#REF!,#REF!,#REF!,#REF!,#REF!,#REF!</definedName>
    <definedName name="P1_T20_Protection" hidden="1">'[1]20'!$E$4:$H$4,'[1]20'!$E$13:$H$13,'[1]20'!$E$16:$H$17,'[1]20'!$E$19:$H$19,'[1]20'!$J$4:$M$4,'[1]20'!$J$8:$M$11,'[1]20'!$J$13:$M$13,'[1]20'!$J$16:$M$17,'[1]20'!$J$19:$M$19</definedName>
    <definedName name="P1_T21_Protection">'[1]21'!$O$31:$S$33,'[1]21'!$E$11,'[1]21'!$G$11:$K$11,'[1]21'!$M$11,'[1]21'!$O$11:$S$11,'[1]21'!$E$14:$E$16,'[1]21'!$G$14:$K$16,'[1]21'!$M$14:$M$16,'[1]21'!$O$14:$S$16</definedName>
    <definedName name="P1_T23_Protection">'[1]23'!$F$9:$J$25,'[1]23'!$O$9:$P$25,'[1]23'!$A$32:$A$34,'[1]23'!$F$32:$J$34,'[1]23'!$O$32:$P$34,'[1]23'!$A$37:$A$53,'[1]23'!$F$37:$J$53,'[1]23'!$O$37:$P$53</definedName>
    <definedName name="P1_T25_protection">'[1]25'!$G$8:$J$21,'[1]25'!$G$24:$J$28,'[1]25'!$G$30:$J$33,'[1]25'!$G$35:$J$37,'[1]25'!$G$41:$J$42,'[1]25'!$L$8:$O$21,'[1]25'!$L$24:$O$28,'[1]25'!$L$30:$O$33</definedName>
    <definedName name="P1_T26_Protection">'[1]26'!$B$34:$B$36,'[1]26'!$F$8:$I$8,'[1]26'!$F$10:$I$11,'[1]26'!$F$13:$I$15,'[1]26'!$F$18:$I$19,'[1]26'!$F$22:$I$24,'[1]26'!$F$26:$I$26,'[1]26'!$F$29:$I$32</definedName>
    <definedName name="P1_T27_Protection">'[1]27'!$B$34:$B$36,'[1]27'!$F$8:$I$8,'[1]27'!$F$10:$I$11,'[1]27'!$F$13:$I$15,'[1]27'!$F$18:$I$19,'[1]27'!$F$22:$I$24,'[1]27'!$F$26:$I$26,'[1]27'!$F$29:$I$32</definedName>
    <definedName name="P1_T28?axis?R?ПЭ">'[1]28'!$D$16:$I$18,'[1]28'!$D$22:$I$24,'[1]28'!$D$28:$I$30,'[1]28'!$D$37:$I$39,'[1]28'!$D$42:$I$44,'[1]28'!$D$48:$I$50,'[1]28'!$D$54:$I$56,'[1]28'!$D$63:$I$65</definedName>
    <definedName name="P1_T28?axis?R?ПЭ?">'[1]28'!$B$16:$B$18,'[1]28'!$B$22:$B$24,'[1]28'!$B$28:$B$30,'[1]28'!$B$37:$B$39,'[1]28'!$B$42:$B$44,'[1]28'!$B$48:$B$50,'[1]28'!$B$54:$B$56,'[1]28'!$B$63:$B$65</definedName>
    <definedName name="P1_T28?Data">'[1]28'!$G$242:$H$265,'[1]28'!$D$242:$E$265,'[1]28'!$G$216:$H$239,'[1]28'!$D$268:$E$292,'[1]28'!$G$268:$H$292,'[1]28'!$D$216:$E$239,'[1]28'!$G$190:$H$213</definedName>
    <definedName name="P1_T28_Protection">'[1]28'!$B$74:$B$76,'[1]28'!$B$80:$B$82,'[1]28'!$B$89:$B$91,'[1]28'!$B$94:$B$96,'[1]28'!$B$100:$B$102,'[1]28'!$B$106:$B$108,'[1]28'!$B$115:$B$117,'[1]28'!$B$120:$B$122</definedName>
    <definedName name="P1_T4_Protect" hidden="1">#REF!,#REF!,#REF!,#REF!,#REF!,#REF!,#REF!,#REF!,#REF!</definedName>
    <definedName name="P1_T6_Protect" hidden="1">#REF!,#REF!,#REF!,#REF!,#REF!,#REF!,#REF!,#REF!,#REF!</definedName>
    <definedName name="P10_T1_Protect" hidden="1">#REF!,#REF!,#REF!,#REF!,#REF!</definedName>
    <definedName name="P10_T28_Protection">'[1]28'!$G$167:$H$169,'[1]28'!$D$172:$E$174,'[1]28'!$G$172:$H$174,'[1]28'!$D$178:$E$180,'[1]28'!$G$178:$H$181,'[1]28'!$D$184:$E$186,'[1]28'!$G$184:$H$186</definedName>
    <definedName name="P11_T1_Protect" hidden="1">#REF!,#REF!,#REF!,#REF!,#REF!</definedName>
    <definedName name="P11_T28_Protection">'[1]28'!$D$193:$E$195,'[1]28'!$G$193:$H$195,'[1]28'!$D$198:$E$200,'[1]28'!$G$198:$H$200,'[1]28'!$D$204:$E$206,'[1]28'!$G$204:$H$206,'[1]28'!$D$210:$E$212,'[1]28'!$B$68:$B$70</definedName>
    <definedName name="P12_T1_Protect" hidden="1">#REF!,#REF!,#REF!,#REF!,#REF!</definedName>
    <definedName name="P12_T28_Protection">P1_T28_Protection,P2_T28_Protection,P3_T28_Protection,P4_T28_Protection,P5_T28_Protection,P6_T28_Protection,P7_T28_Protection,P8_T28_Protection</definedName>
    <definedName name="P13_T1_Protect" hidden="1">#REF!,#REF!,#REF!,#REF!,#REF!</definedName>
    <definedName name="P14_T1_Protect" hidden="1">#REF!,#REF!,#REF!,#REF!,#REF!</definedName>
    <definedName name="P15_T1_Protect" hidden="1">#REF!,#REF!,#REF!,#REF!,#REF!</definedName>
    <definedName name="P16_T1_Protect" hidden="1">#REF!,#REF!,#REF!,#REF!,#REF!,#REF!</definedName>
    <definedName name="P17_T1_Protect" hidden="1">#REF!,#REF!,#REF!,#REF!,#REF!</definedName>
    <definedName name="P18_T1_Protect" hidden="1">#REF!,#REF!,#REF!,P1_T1_Protect,P2_T1_Protect,P3_T1_Protect,P4_T1_Protect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T1_Protect" hidden="1">#REF!,#REF!,#REF!,#REF!,#REF!,#REF!</definedName>
    <definedName name="P2_T17?L4">'[1]29'!$J$9:$J$16,'[1]29'!$M$9:$M$16,'[1]29'!$P$9:$P$16,'[1]29'!$G$44:$G$51,'[1]29'!$J$44:$J$51,'[1]29'!$M$44:$M$51,'[1]29'!$M$35:$M$42,'[1]29'!$P$35:$P$42,'[1]29'!$P$44:$P$51</definedName>
    <definedName name="P2_T17?unit?РУБ.ГКАЛ">'[1]29'!$I$18:$I$25,'[1]29'!$L$9:$L$16,'[1]29'!$L$18:$L$25,'[1]29'!$O$9:$O$16,'[1]29'!$F$35:$F$42,'[1]29'!$I$35:$I$42,'[1]29'!$L$35:$L$42,'[1]29'!$O$35:$O$51</definedName>
    <definedName name="P2_T17?unit?ТГКАЛ">'[1]29'!$J$9:$J$16,'[1]29'!$M$9:$M$16,'[1]29'!$P$9:$P$16,'[1]29'!$M$35:$M$42,'[1]29'!$P$35:$P$42,'[1]29'!$G$44:$G$51,'[1]29'!$J$44:$J$51,'[1]29'!$M$44:$M$51,'[1]29'!$P$44:$P$51</definedName>
    <definedName name="P2_T17_Protection">'[1]29'!$F$19:$G$19,'[1]29'!$F$21:$G$25,'[1]29'!$F$27:$G$27,'[1]29'!$F$29:$G$33,'[1]29'!$F$36:$G$36,'[1]29'!$F$38:$G$42,'[1]29'!$F$45:$G$45,'[1]29'!$F$47:$G$51</definedName>
    <definedName name="P2_T21_Protection">'[1]21'!$E$20:$E$22,'[1]21'!$G$20:$K$22,'[1]21'!$M$20:$M$22,'[1]21'!$O$20:$S$22,'[1]21'!$E$26:$E$28,'[1]21'!$G$26:$K$28,'[1]21'!$M$26:$M$28,'[1]21'!$O$26:$S$28</definedName>
    <definedName name="P2_T25_protection">'[1]25'!$L$35:$O$37,'[1]25'!$L$41:$O$42,'[1]25'!$Q$8:$T$21,'[1]25'!$Q$24:$T$28,'[1]25'!$Q$30:$T$33,'[1]25'!$Q$35:$T$37,'[1]25'!$Q$41:$T$42,'[1]25'!$B$35:$B$37</definedName>
    <definedName name="P2_T26_Protection">'[1]26'!$F$34:$I$36,'[1]26'!$K$8:$N$8,'[1]26'!$K$10:$N$11,'[1]26'!$K$13:$N$15,'[1]26'!$K$18:$N$19,'[1]26'!$K$22:$N$24,'[1]26'!$K$26:$N$26,'[1]26'!$K$29:$N$32</definedName>
    <definedName name="P2_T27_Protection">'[1]27'!$F$34:$I$36,'[1]27'!$K$8:$N$8,'[1]27'!$K$10:$N$11,'[1]27'!$K$13:$N$15,'[1]27'!$K$18:$N$19,'[1]27'!$K$22:$N$24,'[1]27'!$K$26:$N$26,'[1]27'!$K$29:$N$32</definedName>
    <definedName name="P2_T28?axis?R?ПЭ">'[1]28'!$D$68:$I$70,'[1]28'!$D$74:$I$76,'[1]28'!$D$80:$I$82,'[1]28'!$D$89:$I$91,'[1]28'!$D$94:$I$96,'[1]28'!$D$100:$I$102,'[1]28'!$D$106:$I$108,'[1]28'!$D$115:$I$117</definedName>
    <definedName name="P2_T28?axis?R?ПЭ?">'[1]28'!$B$68:$B$70,'[1]28'!$B$74:$B$76,'[1]28'!$B$80:$B$82,'[1]28'!$B$89:$B$91,'[1]28'!$B$94:$B$96,'[1]28'!$B$100:$B$102,'[1]28'!$B$106:$B$108,'[1]28'!$B$115:$B$117</definedName>
    <definedName name="P2_T28_Protection">'[1]28'!$B$126:$B$128,'[1]28'!$B$132:$B$134,'[1]28'!$B$141:$B$143,'[1]28'!$B$146:$B$148,'[1]28'!$B$152:$B$154,'[1]28'!$B$158:$B$160,'[1]28'!$B$167:$B$169</definedName>
    <definedName name="P2_T4_Protect" hidden="1">#REF!,#REF!,#REF!,#REF!,#REF!,#REF!,#REF!,#REF!,#REF!</definedName>
    <definedName name="P3_T1_Protect" hidden="1">#REF!,#REF!,#REF!,#REF!,#REF!</definedName>
    <definedName name="P3_T17_Protection">'[1]29'!$F$53:$G$53,'[1]29'!$F$55:$G$59,'[1]29'!$I$55:$J$59,'[1]29'!$I$53:$J$53,'[1]29'!$I$47:$J$51,'[1]29'!$I$45:$J$45,'[1]29'!$I$38:$J$42,'[1]29'!$I$36:$J$36</definedName>
    <definedName name="P3_T21_Protection">'[1]21'!$E$31:$E$33,'[1]21'!$G$31:$K$33,'[1]21'!$B$14:$B$16,'[1]21'!$B$20:$B$22,'[1]21'!$B$26:$B$28,'[1]21'!$B$31:$B$33,'[1]21'!$M$31:$M$33,P1_T21_Protection</definedName>
    <definedName name="P3_T27_Protection">'[1]27'!$K$34:$N$36,'[1]27'!$P$8:$S$8,'[1]27'!$P$10:$S$11,'[1]27'!$P$13:$S$15,'[1]27'!$P$18:$S$19,'[1]27'!$P$22:$S$24,'[1]27'!$P$26:$S$26,'[1]27'!$P$29:$S$32</definedName>
    <definedName name="P3_T28?axis?R?ПЭ">'[1]28'!$D$120:$I$122,'[1]28'!$D$126:$I$128,'[1]28'!$D$132:$I$134,'[1]28'!$D$141:$I$143,'[1]28'!$D$146:$I$148,'[1]28'!$D$152:$I$154,'[1]28'!$D$158:$I$160</definedName>
    <definedName name="P3_T28?axis?R?ПЭ?">'[1]28'!$B$120:$B$122,'[1]28'!$B$126:$B$128,'[1]28'!$B$132:$B$134,'[1]28'!$B$141:$B$143,'[1]28'!$B$146:$B$148,'[1]28'!$B$152:$B$154,'[1]28'!$B$158:$B$160</definedName>
    <definedName name="P3_T28_Protection">'[1]28'!$B$172:$B$174,'[1]28'!$B$178:$B$180,'[1]28'!$B$184:$B$186,'[1]28'!$B$193:$B$195,'[1]28'!$B$198:$B$200,'[1]28'!$B$204:$B$206,'[1]28'!$B$210:$B$212</definedName>
    <definedName name="P4_T1_Protect" hidden="1">#REF!,#REF!,#REF!,#REF!,#REF!,#REF!</definedName>
    <definedName name="P4_T17_Protection">'[1]29'!$I$29:$J$33,'[1]29'!$I$27:$J$27,'[1]29'!$I$21:$J$25,'[1]29'!$I$19:$J$19,'[1]29'!$I$12:$J$16,'[1]29'!$I$10:$J$10,'[1]29'!$L$10:$M$10,'[1]29'!$L$12:$M$16</definedName>
    <definedName name="P4_T28?axis?R?ПЭ">'[1]28'!$D$167:$I$169,'[1]28'!$D$172:$I$174,'[1]28'!$D$178:$I$180,'[1]28'!$D$184:$I$186,'[1]28'!$D$193:$I$195,'[1]28'!$D$198:$I$200,'[1]28'!$D$204:$I$206</definedName>
    <definedName name="P4_T28?axis?R?ПЭ?">'[1]28'!$B$167:$B$169,'[1]28'!$B$172:$B$174,'[1]28'!$B$178:$B$180,'[1]28'!$B$184:$B$186,'[1]28'!$B$193:$B$195,'[1]28'!$B$198:$B$200,'[1]28'!$B$204:$B$206</definedName>
    <definedName name="P4_T28_Protection">'[1]28'!$B$219:$B$221,'[1]28'!$B$224:$B$226,'[1]28'!$B$230:$B$232,'[1]28'!$B$236:$B$238,'[1]28'!$B$245:$B$247,'[1]28'!$B$250:$B$252,'[1]28'!$B$256:$B$258</definedName>
    <definedName name="P5_T1_Protect" hidden="1">#REF!,#REF!,#REF!,#REF!,#REF!</definedName>
    <definedName name="P5_T17_Protection">'[1]29'!$L$19:$M$19,'[1]29'!$L$21:$M$27,'[1]29'!$L$29:$M$33,'[1]29'!$L$36:$M$36,'[1]29'!$L$38:$M$42,'[1]29'!$L$45:$M$45,'[1]29'!$O$10:$P$10,'[1]29'!$O$12:$P$16</definedName>
    <definedName name="P5_T28?axis?R?ПЭ">'[1]28'!$D$210:$I$212,'[1]28'!$D$219:$I$221,'[1]28'!$D$224:$I$226,'[1]28'!$D$230:$I$232,'[1]28'!$D$236:$I$238,'[1]28'!$D$245:$I$247,'[1]28'!$D$250:$I$252</definedName>
    <definedName name="P5_T28?axis?R?ПЭ?">'[1]28'!$B$210:$B$212,'[1]28'!$B$219:$B$221,'[1]28'!$B$224:$B$226,'[1]28'!$B$230:$B$232,'[1]28'!$B$236:$B$238,'[1]28'!$B$245:$B$247,'[1]28'!$B$250:$B$252</definedName>
    <definedName name="P5_T28_Protection">'[1]28'!$B$262:$B$264,'[1]28'!$B$271:$B$273,'[1]28'!$B$276:$B$278,'[1]28'!$B$282:$B$284,'[1]28'!$B$288:$B$291,'[1]28'!$B$11:$B$13,'[1]28'!$B$16:$B$18,'[1]28'!$B$22:$B$24</definedName>
    <definedName name="P6_T1_Protect" hidden="1">#REF!,#REF!,#REF!,#REF!,#REF!</definedName>
    <definedName name="P6_T17_Protection">'[1]29'!$O$19:$P$19,'[1]29'!$O$21:$P$25,'[1]29'!$O$27:$P$27,'[1]29'!$O$29:$P$33,'[1]29'!$O$36:$P$36,'[1]29'!$O$38:$P$42,'[1]29'!$O$45:$P$45,P1_T17_Protection</definedName>
    <definedName name="P6_T28?axis?R?ПЭ">'[1]28'!$D$256:$I$258,'[1]28'!$D$262:$I$264,'[1]28'!$D$271:$I$273,'[1]28'!$D$276:$I$278,'[1]28'!$D$282:$I$284,'[1]28'!$D$288:$I$291,'[1]28'!$D$11:$I$13,P1_T28?axis?R?ПЭ</definedName>
    <definedName name="P6_T28?axis?R?ПЭ?">'[1]28'!$B$256:$B$258,'[1]28'!$B$262:$B$264,'[1]28'!$B$271:$B$273,'[1]28'!$B$276:$B$278,'[1]28'!$B$282:$B$284,'[1]28'!$B$288:$B$291,'[1]28'!$B$11:$B$13,P1_T28?axis?R?ПЭ?</definedName>
    <definedName name="P6_T28_Protection">'[1]28'!$B$28:$B$30,'[1]28'!$B$37:$B$39,'[1]28'!$B$42:$B$44,'[1]28'!$B$48:$B$50,'[1]28'!$B$54:$B$56,'[1]28'!$B$63:$B$65,'[1]28'!$G$210:$H$212,'[1]28'!$D$11:$E$13</definedName>
    <definedName name="P7_T1_Protect" hidden="1">#REF!,#REF!,#REF!,#REF!,#REF!</definedName>
    <definedName name="P7_T28_Protection">'[1]28'!$G$11:$H$13,'[1]28'!$D$16:$E$18,'[1]28'!$G$16:$H$18,'[1]28'!$D$22:$E$24,'[1]28'!$G$22:$H$24,'[1]28'!$D$28:$E$30,'[1]28'!$G$28:$H$30,'[1]28'!$D$37:$E$39</definedName>
    <definedName name="P8_T1_Protect" hidden="1">#REF!,#REF!,#REF!,#REF!,#REF!</definedName>
    <definedName name="P8_T28_Protection">'[1]28'!$G$37:$H$39,'[1]28'!$D$42:$E$44,'[1]28'!$G$42:$H$44,'[1]28'!$D$48:$E$50,'[1]28'!$G$48:$H$50,'[1]28'!$D$54:$E$56,'[1]28'!$G$54:$H$56,'[1]28'!$D$89:$E$91</definedName>
    <definedName name="P9_T1_Protect" hidden="1">#REF!,#REF!,#REF!,#REF!,#REF!</definedName>
    <definedName name="P9_T28_Protection">'[1]28'!$G$89:$H$91,'[1]28'!$G$94:$H$96,'[1]28'!$D$94:$E$96,'[1]28'!$D$100:$E$102,'[1]28'!$G$100:$H$102,'[1]28'!$D$106:$E$108,'[1]28'!$G$106:$H$108,'[1]28'!$D$167:$E$169</definedName>
    <definedName name="Sheet2?prefix?">"H"</definedName>
    <definedName name="T1?Columns">#REF!</definedName>
    <definedName name="T1?Scope">#REF!</definedName>
    <definedName name="T1_Protect">P15_T1_Protect,P16_T1_Protect,P17_T1_Protect,P18_T1_Protect,P19_T1_Protect</definedName>
    <definedName name="T11?Data">#N/A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5_Protect">#REF!,#REF!,#REF!,#REF!,#REF!,#REF!,#REF!</definedName>
    <definedName name="T16?Columns">#REF!</definedName>
    <definedName name="T16?ItemComments">#REF!</definedName>
    <definedName name="T16?Items">#REF!</definedName>
    <definedName name="T16?Scope">#REF!</definedName>
    <definedName name="T16?Units">#REF!</definedName>
    <definedName name="T16_Protect">#REF!,#REF!,P1_T16_Protect</definedName>
    <definedName name="T17.1?Equipment">#REF!</definedName>
    <definedName name="T17.1?ItemComments">#REF!</definedName>
    <definedName name="T17.1?Items">#REF!</definedName>
    <definedName name="T17.1?Scope">#REF!</definedName>
    <definedName name="T17.1_Protect">#REF!,#REF!,#REF!,#REF!,#REF!,#REF!</definedName>
    <definedName name="T17?Columns">#REF!</definedName>
    <definedName name="T17?ItemComments">#REF!</definedName>
    <definedName name="T17?Items">#REF!</definedName>
    <definedName name="T17?L7">'[1]29'!$L$60,'[1]29'!$O$60,'[1]29'!$F$60,'[1]29'!$I$60</definedName>
    <definedName name="T17?Scope">#REF!</definedName>
    <definedName name="T17?unit?ГКАЛЧ">'[1]29'!$M$26:$M$33,'[1]29'!$P$26:$P$33,'[1]29'!$G$52:$G$59,'[1]29'!$J$52:$J$59,'[1]29'!$M$52:$M$59,'[1]29'!$P$52:$P$59,'[1]29'!$G$26:$G$33,'[1]29'!$J$26:$J$33</definedName>
    <definedName name="T17?unit?РУБ.ГКАЛ">'[1]29'!$O$18:$O$25,P1_T17?unit?РУБ.ГКАЛ,P2_T17?unit?РУБ.ГКАЛ</definedName>
    <definedName name="T17?unit?ТГКАЛ">'[1]29'!$P$18:$P$25,P1_T17?unit?ТГКАЛ,P2_T17?unit?ТГКАЛ</definedName>
    <definedName name="T17?unit?ТРУБ.ГКАЛЧ.МЕС">'[1]29'!$L$26:$L$33,'[1]29'!$O$26:$O$33,'[1]29'!$F$52:$F$59,'[1]29'!$I$52:$I$59,'[1]29'!$L$52:$L$59,'[1]29'!$O$52:$O$59,'[1]29'!$F$26:$F$33,'[1]29'!$I$26:$I$33</definedName>
    <definedName name="T17_Protect">#REF!,#REF!,P1_T17_Protect</definedName>
    <definedName name="T17_Protection">P2_T17_Protection,P3_T17_Protection,P4_T17_Protection,P5_T17_Protection,P6_T17_Protection</definedName>
    <definedName name="T18.1?Data">P1_T18.1?Data,P2_T18.1?Data</definedName>
    <definedName name="T18.2?Columns">#REF!</definedName>
    <definedName name="T18.2?item_ext?СБЫТ">#REF!,#REF!</definedName>
    <definedName name="T18.2?ItemComments">#REF!</definedName>
    <definedName name="T18.2?Items">#REF!</definedName>
    <definedName name="T18.2?Scope">#REF!</definedName>
    <definedName name="T18.2?Units">#REF!</definedName>
    <definedName name="T18.2?ВРАС">#REF!,#REF!</definedName>
    <definedName name="T18.2_Protect">#REF!,#REF!,#REF!,#REF!,P1_T18.2_Protect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19?Data">'[1]19'!$J$8:$M$16,'[1]19'!$C$8:$H$16</definedName>
    <definedName name="T19_Protection">'[1]19'!$E$13:$H$13,'[1]19'!$E$15:$H$15,'[1]19'!$J$8:$M$11,'[1]19'!$J$13:$M$13,'[1]19'!$J$15:$M$15,'[1]19'!$E$4:$H$4,'[1]19'!$J$4:$M$4,'[1]19'!$E$8:$H$11</definedName>
    <definedName name="T2.1?Data">#N/A</definedName>
    <definedName name="T2.3_Protect">[2]Р.1_УЕ!#REF!,[2]Р.1_УЕ!#REF!</definedName>
    <definedName name="T2?Columns">#REF!</definedName>
    <definedName name="T20.1?Columns">[3]П.5_СвИнП!#REF!</definedName>
    <definedName name="T20.1?Investments">[3]П.5_СвИнП!#REF!</definedName>
    <definedName name="T20.1?Scope">[3]П.5_СвИнП!#REF!</definedName>
    <definedName name="T20.1_Protect">[3]П.5_СвИнП!#REF!</definedName>
    <definedName name="T20?Columns">#REF!</definedName>
    <definedName name="T20?ItemComments">#REF!</definedName>
    <definedName name="T20?Items">#REF!</definedName>
    <definedName name="T20?Scope">#REF!</definedName>
    <definedName name="T20?unit?МКВТЧ">'[1]20'!$C$13:$M$13,'[1]20'!$C$15:$M$19,'[1]20'!$C$8:$M$11</definedName>
    <definedName name="T20_Protect">#REF!,#REF!</definedName>
    <definedName name="T20_Protection">'[1]20'!$E$8:$H$11,P1_T20_Protection</definedName>
    <definedName name="T21.2.1?Data">P1_T21.2.1?Data,P2_T21.2.1?Data</definedName>
    <definedName name="T21.2.2?Data">P1_T21.2.2?Data,P2_T21.2.2?Data</definedName>
    <definedName name="T21.3?Columns">#REF!</definedName>
    <definedName name="T21.3?item_ext?СБЫТ">#REF!,#REF!</definedName>
    <definedName name="T21.3?ItemComments">#REF!</definedName>
    <definedName name="T21.3?Items">#REF!</definedName>
    <definedName name="T21.3?Scope">#REF!</definedName>
    <definedName name="T21.3?ВРАС">#REF!,#REF!</definedName>
    <definedName name="T21.3_Protect">#REF!,#REF!,#REF!,#REF!,#REF!,#REF!,#REF!</definedName>
    <definedName name="T21.4?Data">P1_T21.4?Data,P2_T21.4?Data</definedName>
    <definedName name="T21?axis?R?ПЭ">'[1]21'!$D$14:$S$16,'[1]21'!$D$26:$S$28,'[1]21'!$D$20:$S$22</definedName>
    <definedName name="T21?axis?R?ПЭ?">'[1]21'!$B$14:$B$16,'[1]21'!$B$26:$B$28,'[1]21'!$B$20:$B$22</definedName>
    <definedName name="T21?Data">'[1]21'!$D$14:$S$16,'[1]21'!$D$18:$S$18,'[1]21'!$D$20:$S$22,'[1]21'!$D$24:$S$24,'[1]21'!$D$26:$S$28,'[1]21'!$D$31:$S$33,'[1]21'!$D$11:$S$12</definedName>
    <definedName name="T21?L1">'[1]21'!$D$11:$S$12,'[1]21'!$D$14:$S$16,'[1]21'!$D$18:$S$18,'[1]21'!$D$20:$S$22,'[1]21'!$D$26:$S$28,'[1]21'!$D$24:$S$24</definedName>
    <definedName name="T21_Protection">P2_T21_Protection,P3_T21_Protection</definedName>
    <definedName name="T22?item_ext?ВСЕГО">'[1]22'!$E$8:$F$31,'[1]22'!$I$8:$J$31</definedName>
    <definedName name="T22?item_ext?ЭС">'[1]22'!$K$8:$L$31,'[1]22'!$G$8:$H$31</definedName>
    <definedName name="T22?L1">'[1]22'!$G$8:$G$31,'[1]22'!$I$8:$I$31,'[1]22'!$K$8:$K$31,'[1]22'!$E$8:$E$31</definedName>
    <definedName name="T22?L2">'[1]22'!$H$8:$H$31,'[1]22'!$J$8:$J$31,'[1]22'!$L$8:$L$31,'[1]22'!$F$8:$F$31</definedName>
    <definedName name="T22?unit?ГКАЛ.Ч">'[1]22'!$G$8:$G$31,'[1]22'!$I$8:$I$31,'[1]22'!$K$8:$K$31,'[1]22'!$E$8:$E$31</definedName>
    <definedName name="T22?unit?ТГКАЛ">'[1]22'!$H$8:$H$31,'[1]22'!$J$8:$J$31,'[1]22'!$L$8:$L$31,'[1]22'!$F$8:$F$31</definedName>
    <definedName name="T22_Protection">'[1]22'!$E$19:$L$23,'[1]22'!$E$25:$L$25,'[1]22'!$E$27:$L$31,'[1]22'!$E$17:$L$17</definedName>
    <definedName name="T23?axis?R?ВТОП">'[1]23'!$E$8:$P$30,'[1]23'!$E$36:$P$58</definedName>
    <definedName name="T23?axis?R?ВТОП?">'[1]23'!$C$8:$C$30,'[1]23'!$C$36:$C$58</definedName>
    <definedName name="T23?axis?R?ПЭ">'[1]23'!$E$8:$P$30,'[1]23'!$E$36:$P$58</definedName>
    <definedName name="T23?axis?R?ПЭ?">'[1]23'!$B$8:$B$30,'[1]23'!$B$36:$B$58</definedName>
    <definedName name="T23?axis?R?СЦТ">'[1]23'!$E$32:$P$34,'[1]23'!$E$60:$P$62</definedName>
    <definedName name="T23?axis?R?СЦТ?">'[1]23'!$A$60:$A$62,'[1]23'!$A$32:$A$34</definedName>
    <definedName name="T23?Data">'[1]23'!$E$37:$P$63,'[1]23'!$E$9:$P$35</definedName>
    <definedName name="T23?item_ext?ВСЕГО">'[1]23'!$A$55:$P$58,'[1]23'!$A$27:$P$30</definedName>
    <definedName name="T23?item_ext?ИТОГО">'[1]23'!$A$59:$P$59,'[1]23'!$A$31:$P$31</definedName>
    <definedName name="T23?item_ext?СЦТ">'[1]23'!$A$60:$P$62,'[1]23'!$A$32:$P$34</definedName>
    <definedName name="T23_Protection">'[1]23'!$A$60:$A$62,'[1]23'!$F$60:$J$62,'[1]23'!$O$60:$P$62,'[1]23'!$A$9:$A$25,P1_T23_Protection</definedName>
    <definedName name="T24?ItemComments">[4]Р.7_ПСод!#REF!</definedName>
    <definedName name="T24?Items">[4]Р.7_ПСод!#REF!</definedName>
    <definedName name="T24?Units">[4]Р.7_ПСод!#REF!</definedName>
    <definedName name="T24_Protection">'[1]24'!$E$24:$H$37,'[1]24'!$B$35:$B$37,'[1]24'!$E$41:$H$42,'[1]24'!$J$8:$M$21,'[1]24'!$J$24:$M$37,'[1]24'!$J$41:$M$42,'[1]24'!$E$8:$H$21</definedName>
    <definedName name="T25?Columns">[4]Р.8_ППот!$D$6:$F$6</definedName>
    <definedName name="T25?ItemComments">[4]Р.8_ППот!#REF!</definedName>
    <definedName name="T25?Items">[4]Р.8_ППот!#REF!</definedName>
    <definedName name="T25?Scope">[4]Р.8_ППот!$D$7:$F$42</definedName>
    <definedName name="T25?Units">[4]Р.8_ППот!#REF!</definedName>
    <definedName name="T25?НАП">[4]Р.8_ППот!$B$9:$B$42</definedName>
    <definedName name="T25_Protect">[4]Р.8_ППот!$D$7:$F$7</definedName>
    <definedName name="T25_protection">P1_T25_protection,P2_T25_protection</definedName>
    <definedName name="T26?axis?R?ВРАС">'[1]26'!$C$34:$N$36,'[1]26'!$C$22:$N$24</definedName>
    <definedName name="T26?axis?R?ВРАС?">'[1]26'!$B$34:$B$36,'[1]26'!$B$22:$B$24</definedName>
    <definedName name="T26?L1">'[1]26'!$F$8:$N$8,'[1]26'!$C$8:$D$8</definedName>
    <definedName name="T26?L1.1">'[1]26'!$F$10:$N$10,'[1]26'!$C$10:$D$10</definedName>
    <definedName name="T26?L2">'[1]26'!$F$11:$N$11,'[1]26'!$C$11:$D$11</definedName>
    <definedName name="T26?L2.1">'[1]26'!$F$13:$N$13,'[1]26'!$C$13:$D$13</definedName>
    <definedName name="T26?L3">'[1]26'!$F$14:$N$14,'[1]26'!$C$14:$D$14</definedName>
    <definedName name="T26?L4">'[1]26'!$F$15:$N$15,'[1]26'!$C$15:$D$15</definedName>
    <definedName name="T26?L5">'[1]26'!$F$16:$N$16,'[1]26'!$C$16:$D$16</definedName>
    <definedName name="T26?L5.1">'[1]26'!$F$18:$N$18,'[1]26'!$C$18:$D$18</definedName>
    <definedName name="T26?L5.2">'[1]26'!$F$19:$N$19,'[1]26'!$C$19:$D$19</definedName>
    <definedName name="T26?L5.3">'[1]26'!$F$20:$N$20,'[1]26'!$C$20:$D$20</definedName>
    <definedName name="T26?L5.3.x">'[1]26'!$F$22:$N$24,'[1]26'!$C$22:$D$24</definedName>
    <definedName name="T26?L6">'[1]26'!$F$26:$N$26,'[1]26'!$C$26:$D$26</definedName>
    <definedName name="T26?L7">'[1]26'!$F$27:$N$27,'[1]26'!$C$27:$D$27</definedName>
    <definedName name="T26?L7.1">'[1]26'!$F$29:$N$29,'[1]26'!$C$29:$D$29</definedName>
    <definedName name="T26?L7.2">'[1]26'!$F$30:$N$30,'[1]26'!$C$30:$D$30</definedName>
    <definedName name="T26?L7.3">'[1]26'!$F$31:$N$31,'[1]26'!$C$31:$D$31</definedName>
    <definedName name="T26?L7.4">'[1]26'!$F$32:$N$32,'[1]26'!$C$32:$D$32</definedName>
    <definedName name="T26?L7.4.x">'[1]26'!$F$34:$N$36,'[1]26'!$C$34:$D$36</definedName>
    <definedName name="T26?L8">'[1]26'!$F$38:$N$38,'[1]26'!$C$38:$D$38</definedName>
    <definedName name="T26_Protection">'[1]26'!$K$34:$N$36,'[1]26'!$B$22:$B$24,P1_T26_Protection,P2_T26_Protection</definedName>
    <definedName name="T27?axis?R?ВРАС">'[1]27'!$C$34:$S$36,'[1]27'!$C$22:$S$24</definedName>
    <definedName name="T27?axis?R?ВРАС?">'[1]27'!$B$34:$B$36,'[1]27'!$B$22:$B$24</definedName>
    <definedName name="T27?L1.1">'[1]27'!$F$10:$S$10,'[1]27'!$C$10:$D$10</definedName>
    <definedName name="T27?L2.1">'[1]27'!$F$13:$S$13,'[1]27'!$C$13:$D$13</definedName>
    <definedName name="T27?L5.3">'[1]27'!$F$20:$S$20,'[1]27'!$C$20:$D$20</definedName>
    <definedName name="T27?L5.3.x">'[1]27'!$F$22:$S$24,'[1]27'!$C$22:$D$24</definedName>
    <definedName name="T27?L7">'[1]27'!$F$27:$S$27,'[1]27'!$C$27:$D$27</definedName>
    <definedName name="T27?L7.1">'[1]27'!$F$29:$S$29,'[1]27'!$C$29:$D$29</definedName>
    <definedName name="T27?L7.2">'[1]27'!$F$30:$S$30,'[1]27'!$C$30:$D$30</definedName>
    <definedName name="T27?L7.3">'[1]27'!$F$31:$S$31,'[1]27'!$C$31:$D$31</definedName>
    <definedName name="T27?L7.4">'[1]27'!$F$32:$S$32,'[1]27'!$C$32:$D$32</definedName>
    <definedName name="T27?L7.4.x">'[1]27'!$F$34:$S$36,'[1]27'!$C$34:$D$36</definedName>
    <definedName name="T27?L8">'[1]27'!$F$38:$S$38,'[1]27'!$C$38:$D$38</definedName>
    <definedName name="T27_Protect">[4]Р.9_Тариф!#REF!,[4]Р.9_Тариф!#REF!,[4]Р.9_Тариф!#REF!</definedName>
    <definedName name="T27_Protection">'[1]27'!$P$34:$S$36,'[1]27'!$B$22:$B$24,P1_T27_Protection,P2_T27_Protection,P3_T27_Protection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Data">'[1]28'!$D$190:$E$213,'[1]28'!$G$164:$H$187,'[1]28'!$D$164:$E$187,'[1]28'!$D$138:$I$161,'[1]28'!$D$8:$I$109,'[1]28'!$D$112:$I$135,P1_T28?Data</definedName>
    <definedName name="T28?item_ext?ВСЕГО">'[1]28'!$I$8:$I$292,'[1]28'!$F$8:$F$292</definedName>
    <definedName name="T28?item_ext?ТЭ">'[1]28'!$E$8:$E$292,'[1]28'!$H$8:$H$292</definedName>
    <definedName name="T28?item_ext?ЭЭ">'[1]28'!$D$8:$D$292,'[1]28'!$G$8:$G$292</definedName>
    <definedName name="T28?L1.1.x">'[1]28'!$D$16:$I$18,'[1]28'!$D$11:$I$13</definedName>
    <definedName name="T28?L10.1.x">'[1]28'!$D$250:$I$252,'[1]28'!$D$245:$I$247</definedName>
    <definedName name="T28?L11.1.x">'[1]28'!$D$276:$I$278,'[1]28'!$D$271:$I$273</definedName>
    <definedName name="T28?L2.1.x">'[1]28'!$D$42:$I$44,'[1]28'!$D$37:$I$39</definedName>
    <definedName name="T28?L3.1.x">'[1]28'!$D$68:$I$70,'[1]28'!$D$63:$I$65</definedName>
    <definedName name="T28?L4.1.x">'[1]28'!$D$94:$I$96,'[1]28'!$D$89:$I$91</definedName>
    <definedName name="T28?L5.1.x">'[1]28'!$D$120:$I$122,'[1]28'!$D$115:$I$117</definedName>
    <definedName name="T28?L6.1.x">'[1]28'!$D$146:$I$148,'[1]28'!$D$141:$I$143</definedName>
    <definedName name="T28?L7.1.x">'[1]28'!$D$172:$I$174,'[1]28'!$D$167:$I$169</definedName>
    <definedName name="T28?L8.1.x">'[1]28'!$D$198:$I$200,'[1]28'!$D$193:$I$195</definedName>
    <definedName name="T28?L9.1.x">'[1]28'!$D$224:$I$226,'[1]28'!$D$219:$I$221</definedName>
    <definedName name="T28?unit?ГКАЛЧ">'[1]28'!$H$164:$H$187,'[1]28'!$E$164:$E$187</definedName>
    <definedName name="T28?unit?МКВТЧ">'[1]28'!$G$190:$G$213,'[1]28'!$D$190:$D$213</definedName>
    <definedName name="T28?unit?РУБ.ГКАЛ">'[1]28'!$E$216:$E$239,'[1]28'!$E$268:$E$292,'[1]28'!$H$268:$H$292,'[1]28'!$H$216:$H$239</definedName>
    <definedName name="T28?unit?РУБ.ГКАЛЧ.МЕС">'[1]28'!$H$242:$H$265,'[1]28'!$E$242:$E$265</definedName>
    <definedName name="T28?unit?РУБ.ТКВТ.МЕС">'[1]28'!$G$242:$G$265,'[1]28'!$D$242:$D$265</definedName>
    <definedName name="T28?unit?РУБ.ТКВТЧ">'[1]28'!$G$216:$G$239,'[1]28'!$D$268:$D$292,'[1]28'!$G$268:$G$292,'[1]28'!$D$216:$D$239</definedName>
    <definedName name="T28?unit?ТГКАЛ">'[1]28'!$H$190:$H$213,'[1]28'!$E$190:$E$213</definedName>
    <definedName name="T28?unit?ТКВТ">'[1]28'!$G$164:$G$187,'[1]28'!$D$164:$D$187</definedName>
    <definedName name="T28?unit?ТРУБ">'[1]28'!$D$138:$I$161,'[1]28'!$D$8:$I$109</definedName>
    <definedName name="T28_Protection">P9_T28_Protection,P10_T28_Protection,P11_T28_Protection,P12_T28_Protection</definedName>
    <definedName name="T29?item_ext?1СТ">P1_T29?item_ext?1СТ</definedName>
    <definedName name="T29?item_ext?2СТ.М">P1_T29?item_ext?2СТ.М</definedName>
    <definedName name="T29?item_ext?2СТ.Э">P1_T29?item_ext?2СТ.Э</definedName>
    <definedName name="T29?L10">P1_T29?L10</definedName>
    <definedName name="T3?ItemComments">#REF!</definedName>
    <definedName name="T3?Items">#REF!</definedName>
    <definedName name="T3?Scope">#REF!</definedName>
    <definedName name="T3?НАП">#REF!</definedName>
    <definedName name="T3_Protect">#REF!</definedName>
    <definedName name="T4?Columns">#REF!</definedName>
    <definedName name="T4?ItemComments">#REF!</definedName>
    <definedName name="T4?Items">#REF!</definedName>
    <definedName name="T4?Scope">#REF!</definedName>
    <definedName name="T4?Units">#REF!</definedName>
    <definedName name="T4?НАП">#REF!</definedName>
    <definedName name="T4_Protect">#REF!,#REF!,P1_T4_Protect,P2_T4_Protect</definedName>
    <definedName name="T5?Columns">#REF!</definedName>
    <definedName name="T5?ItemComments">#REF!</definedName>
    <definedName name="T5?Items">#REF!</definedName>
    <definedName name="T5?Scope">#REF!</definedName>
    <definedName name="T5?Units">#REF!</definedName>
    <definedName name="T6?Columns">#REF!</definedName>
    <definedName name="T6?FirstYear">#REF!</definedName>
    <definedName name="T6?Scope">#REF!</definedName>
    <definedName name="T6?НАП">#REF!</definedName>
    <definedName name="T6?ПОТ">#REF!</definedName>
    <definedName name="T6_Protect">#REF!,#REF!,#REF!,#REF!,#REF!,#REF!,P1_T6_Protect</definedName>
    <definedName name="T7?Data">#N/A</definedName>
    <definedName name="TP2.1_Protect">[2]П.6_ОЛЭП!$E$30:$F$39,[2]П.6_ОЛЭП!$E$42:$F$45,[2]П.6_ОЛЭП!$E$9:$F$28</definedName>
    <definedName name="в23ё">[0]!в23ё</definedName>
    <definedName name="вв">[0]!вв</definedName>
    <definedName name="ДиапазонЗащиты">#REF!,#REF!,#REF!,#REF!,[0]!P1_ДиапазонЗащиты,[0]!P2_ДиапазонЗащиты,[0]!P3_ДиапазонЗащиты,[0]!P4_ДиапазонЗащиты</definedName>
    <definedName name="й">[0]!й</definedName>
    <definedName name="йй">[0]!йй</definedName>
    <definedName name="ке">[0]!ке</definedName>
    <definedName name="Лист1?prefix?">"T1"</definedName>
    <definedName name="Лист10?prefix?">"T17.1"</definedName>
    <definedName name="Лист14?prefix?">"T107"</definedName>
    <definedName name="Лист19?prefix?">"T21.3"</definedName>
    <definedName name="Лист2?prefix?">"T2"</definedName>
    <definedName name="Лист21?prefix?">"T108"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мым">[0]!мым</definedName>
    <definedName name="_xlnm.Print_Area" localSheetId="2">П.2_БЭМ!$A$1:$G$59</definedName>
    <definedName name="_xlnm.Print_Area" localSheetId="1">'П.2_БЭЭ '!$A$1:$G$37</definedName>
    <definedName name="_xlnm.Print_Area" localSheetId="0">ф.3.1!$A$1:$V$55</definedName>
    <definedName name="Периоды_18_2">#REF!</definedName>
    <definedName name="с">[0]!с</definedName>
    <definedName name="сс">[0]!сс</definedName>
    <definedName name="сссс">[0]!сссс</definedName>
    <definedName name="ссы">[0]!ссы</definedName>
    <definedName name="ссы2">[0]!ссы2</definedName>
    <definedName name="у">[0]!у</definedName>
    <definedName name="ц">[0]!ц</definedName>
    <definedName name="цу">[0]!цу</definedName>
    <definedName name="ыв">[0]!ыв</definedName>
    <definedName name="ыыыы">[0]!ыыыы</definedName>
  </definedNames>
  <calcPr calcId="144525"/>
</workbook>
</file>

<file path=xl/calcChain.xml><?xml version="1.0" encoding="utf-8"?>
<calcChain xmlns="http://schemas.openxmlformats.org/spreadsheetml/2006/main">
  <c r="F13" i="4" l="1"/>
  <c r="F28" i="4"/>
  <c r="G27" i="4"/>
  <c r="F27" i="4"/>
  <c r="E27" i="4"/>
  <c r="D27" i="4"/>
  <c r="D14" i="4"/>
  <c r="G21" i="4"/>
  <c r="F21" i="4"/>
  <c r="E21" i="4"/>
  <c r="D21" i="4"/>
  <c r="F15" i="4"/>
  <c r="F14" i="4"/>
  <c r="E14" i="4"/>
  <c r="C21" i="4" l="1"/>
  <c r="D21" i="3"/>
  <c r="C15" i="4"/>
  <c r="C14" i="4"/>
  <c r="C13" i="4"/>
  <c r="C28" i="4"/>
  <c r="C27" i="4"/>
  <c r="G25" i="4"/>
  <c r="F25" i="4"/>
  <c r="E25" i="4"/>
  <c r="F19" i="4" s="1"/>
  <c r="E29" i="4" s="1"/>
  <c r="D25" i="4"/>
  <c r="E12" i="4"/>
  <c r="E24" i="4" s="1"/>
  <c r="D12" i="4"/>
  <c r="D14" i="3"/>
  <c r="C25" i="4" l="1"/>
  <c r="F18" i="4"/>
  <c r="D29" i="4" s="1"/>
  <c r="C12" i="4"/>
  <c r="C22" i="4" s="1"/>
  <c r="D22" i="4"/>
  <c r="D24" i="4"/>
  <c r="E22" i="4"/>
  <c r="F16" i="4" l="1"/>
  <c r="F12" i="4" s="1"/>
  <c r="F24" i="4" l="1"/>
  <c r="F22" i="4"/>
  <c r="G20" i="4"/>
  <c r="G16" i="4" l="1"/>
  <c r="G12" i="4" s="1"/>
  <c r="F29" i="4"/>
  <c r="G24" i="4" l="1"/>
  <c r="G29" i="4" s="1"/>
  <c r="G22" i="4"/>
  <c r="V21" i="2" l="1"/>
  <c r="U21" i="2"/>
  <c r="T21" i="2"/>
  <c r="S21" i="2"/>
  <c r="R21" i="2"/>
  <c r="Q21" i="2"/>
  <c r="P21" i="2"/>
  <c r="O21" i="2"/>
  <c r="N21" i="2"/>
  <c r="M21" i="2"/>
  <c r="L21" i="2"/>
  <c r="K21" i="2"/>
  <c r="V19" i="2"/>
  <c r="U19" i="2"/>
  <c r="T19" i="2"/>
  <c r="S19" i="2"/>
  <c r="R19" i="2"/>
  <c r="Q19" i="2"/>
  <c r="P19" i="2"/>
  <c r="O19" i="2"/>
  <c r="N19" i="2"/>
  <c r="M19" i="2"/>
  <c r="L19" i="2"/>
  <c r="K19" i="2"/>
  <c r="V14" i="2"/>
  <c r="U14" i="2"/>
  <c r="T14" i="2"/>
  <c r="S14" i="2"/>
  <c r="R14" i="2"/>
  <c r="Q14" i="2"/>
  <c r="P14" i="2"/>
  <c r="O14" i="2"/>
  <c r="N14" i="2"/>
  <c r="M14" i="2"/>
  <c r="L14" i="2"/>
  <c r="K14" i="2"/>
  <c r="V11" i="2"/>
  <c r="U11" i="2"/>
  <c r="T11" i="2"/>
  <c r="S11" i="2"/>
  <c r="R11" i="2"/>
  <c r="Q11" i="2"/>
  <c r="P11" i="2"/>
  <c r="O11" i="2"/>
  <c r="N11" i="2"/>
  <c r="M11" i="2"/>
  <c r="L11" i="2"/>
  <c r="K11" i="2"/>
  <c r="L9" i="2"/>
  <c r="M9" i="2"/>
  <c r="N9" i="2"/>
  <c r="O9" i="2"/>
  <c r="P9" i="2"/>
  <c r="Q9" i="2"/>
  <c r="R9" i="2"/>
  <c r="S9" i="2"/>
  <c r="T9" i="2"/>
  <c r="U9" i="2"/>
  <c r="V9" i="2"/>
  <c r="K9" i="2"/>
  <c r="L13" i="2"/>
  <c r="M13" i="2"/>
  <c r="N13" i="2"/>
  <c r="O13" i="2"/>
  <c r="P13" i="2"/>
  <c r="Q13" i="2"/>
  <c r="R13" i="2"/>
  <c r="S13" i="2"/>
  <c r="T13" i="2"/>
  <c r="U13" i="2"/>
  <c r="V13" i="2"/>
  <c r="K13" i="2"/>
  <c r="H28" i="3" l="1"/>
  <c r="C14" i="3" l="1"/>
  <c r="D12" i="3"/>
  <c r="E25" i="3"/>
  <c r="F19" i="3" s="1"/>
  <c r="C28" i="3"/>
  <c r="I28" i="3" s="1"/>
  <c r="G25" i="3"/>
  <c r="F25" i="3"/>
  <c r="D25" i="3"/>
  <c r="C21" i="3"/>
  <c r="C15" i="3"/>
  <c r="C13" i="3"/>
  <c r="E12" i="3"/>
  <c r="E24" i="3" s="1"/>
  <c r="B11" i="3"/>
  <c r="C11" i="3" s="1"/>
  <c r="D11" i="3" s="1"/>
  <c r="E11" i="3" s="1"/>
  <c r="F11" i="3" s="1"/>
  <c r="G11" i="3" s="1"/>
  <c r="F18" i="3" l="1"/>
  <c r="F16" i="3" s="1"/>
  <c r="E22" i="3"/>
  <c r="C12" i="3"/>
  <c r="E29" i="3"/>
  <c r="C27" i="3"/>
  <c r="D22" i="3"/>
  <c r="D24" i="3"/>
  <c r="C25" i="3"/>
  <c r="C41" i="3" l="1"/>
  <c r="C40" i="3"/>
  <c r="C22" i="3"/>
  <c r="F12" i="3"/>
  <c r="D29" i="3"/>
  <c r="F24" i="3" l="1"/>
  <c r="G20" i="3"/>
  <c r="G16" i="3" s="1"/>
  <c r="G12" i="3" s="1"/>
  <c r="F22" i="3"/>
  <c r="F29" i="3" l="1"/>
  <c r="G22" i="3"/>
  <c r="G24" i="3"/>
  <c r="G29" i="3" s="1"/>
  <c r="X10" i="2" l="1"/>
  <c r="L18" i="2" l="1"/>
  <c r="M18" i="2"/>
  <c r="N18" i="2"/>
  <c r="O18" i="2"/>
  <c r="P18" i="2"/>
  <c r="Q18" i="2"/>
  <c r="R18" i="2"/>
  <c r="S18" i="2"/>
  <c r="T18" i="2"/>
  <c r="U18" i="2"/>
  <c r="V18" i="2"/>
  <c r="K18" i="2"/>
  <c r="P63" i="2" l="1"/>
  <c r="P57" i="2"/>
  <c r="S57" i="2"/>
  <c r="S63" i="2"/>
  <c r="R57" i="2"/>
  <c r="R63" i="2"/>
  <c r="N63" i="2"/>
  <c r="N57" i="2"/>
  <c r="T57" i="2"/>
  <c r="T63" i="2"/>
  <c r="L57" i="2"/>
  <c r="L63" i="2"/>
  <c r="O57" i="2"/>
  <c r="O63" i="2"/>
  <c r="V63" i="2"/>
  <c r="V57" i="2"/>
  <c r="U63" i="2"/>
  <c r="U57" i="2"/>
  <c r="Q63" i="2"/>
  <c r="Q57" i="2"/>
  <c r="M63" i="2"/>
  <c r="M57" i="2"/>
  <c r="K63" i="2"/>
  <c r="K57" i="2"/>
  <c r="X8" i="2"/>
  <c r="L23" i="2" l="1"/>
  <c r="L61" i="2" s="1"/>
  <c r="L64" i="2"/>
  <c r="L58" i="2"/>
  <c r="R23" i="2"/>
  <c r="R61" i="2" s="1"/>
  <c r="R64" i="2"/>
  <c r="R58" i="2"/>
  <c r="V23" i="2"/>
  <c r="V61" i="2" s="1"/>
  <c r="V64" i="2"/>
  <c r="V58" i="2"/>
  <c r="N23" i="2"/>
  <c r="N61" i="2" s="1"/>
  <c r="N64" i="2"/>
  <c r="N58" i="2"/>
  <c r="Q23" i="2"/>
  <c r="Q61" i="2" s="1"/>
  <c r="Q64" i="2"/>
  <c r="Q58" i="2"/>
  <c r="S23" i="2"/>
  <c r="S61" i="2" s="1"/>
  <c r="S64" i="2"/>
  <c r="S58" i="2"/>
  <c r="M23" i="2"/>
  <c r="M61" i="2" s="1"/>
  <c r="M64" i="2"/>
  <c r="M58" i="2"/>
  <c r="O23" i="2"/>
  <c r="O61" i="2" s="1"/>
  <c r="O64" i="2"/>
  <c r="O58" i="2"/>
  <c r="U23" i="2"/>
  <c r="U61" i="2" s="1"/>
  <c r="U64" i="2"/>
  <c r="U58" i="2"/>
  <c r="T23" i="2"/>
  <c r="T61" i="2" s="1"/>
  <c r="T64" i="2"/>
  <c r="T58" i="2"/>
  <c r="P23" i="2"/>
  <c r="P61" i="2" s="1"/>
  <c r="P64" i="2"/>
  <c r="P58" i="2"/>
  <c r="K23" i="2"/>
  <c r="K64" i="2"/>
  <c r="K58" i="2"/>
  <c r="F20" i="2"/>
  <c r="K61" i="2" l="1"/>
  <c r="X23" i="2"/>
  <c r="B11" i="4"/>
  <c r="C11" i="4" s="1"/>
  <c r="D11" i="4" s="1"/>
  <c r="E11" i="4" s="1"/>
  <c r="F11" i="4" s="1"/>
  <c r="G11" i="4" s="1"/>
  <c r="B33" i="4"/>
  <c r="C33" i="4" s="1"/>
  <c r="D33" i="4" s="1"/>
  <c r="E33" i="4" s="1"/>
  <c r="F33" i="4" s="1"/>
  <c r="G33" i="4" s="1"/>
  <c r="D35" i="4"/>
  <c r="E35" i="4"/>
  <c r="F35" i="4"/>
  <c r="G35" i="4"/>
  <c r="D36" i="4"/>
  <c r="E36" i="4"/>
  <c r="F36" i="4"/>
  <c r="G36" i="4"/>
  <c r="D37" i="4"/>
  <c r="C37" i="4" s="1"/>
  <c r="E37" i="4"/>
  <c r="F37" i="4"/>
  <c r="G37" i="4"/>
  <c r="D38" i="4"/>
  <c r="E38" i="4"/>
  <c r="F40" i="4"/>
  <c r="F41" i="4"/>
  <c r="G42" i="4"/>
  <c r="G38" i="4" s="1"/>
  <c r="F43" i="4"/>
  <c r="C43" i="4" s="1"/>
  <c r="G43" i="4"/>
  <c r="C45" i="4"/>
  <c r="D47" i="4"/>
  <c r="E47" i="4"/>
  <c r="F47" i="4"/>
  <c r="G47" i="4"/>
  <c r="C48" i="4"/>
  <c r="F10" i="2"/>
  <c r="H21" i="3" s="1"/>
  <c r="I21" i="3" s="1"/>
  <c r="L12" i="2"/>
  <c r="M12" i="2"/>
  <c r="O12" i="2"/>
  <c r="P12" i="2"/>
  <c r="S12" i="2"/>
  <c r="J10" i="2"/>
  <c r="U12" i="2"/>
  <c r="D13" i="2"/>
  <c r="D8" i="2" s="1"/>
  <c r="E13" i="2"/>
  <c r="E8" i="2" s="1"/>
  <c r="X16" i="2"/>
  <c r="Z16" i="2" s="1"/>
  <c r="Y16" i="2"/>
  <c r="X17" i="2"/>
  <c r="Z17" i="2" s="1"/>
  <c r="Y17" i="2"/>
  <c r="G18" i="2"/>
  <c r="F18" i="2"/>
  <c r="G20" i="2"/>
  <c r="I20" i="2"/>
  <c r="X20" i="2"/>
  <c r="K22" i="2"/>
  <c r="K60" i="2" s="1"/>
  <c r="L22" i="2"/>
  <c r="L60" i="2" s="1"/>
  <c r="M22" i="2"/>
  <c r="M60" i="2" s="1"/>
  <c r="N22" i="2"/>
  <c r="N60" i="2" s="1"/>
  <c r="O22" i="2"/>
  <c r="O60" i="2" s="1"/>
  <c r="P22" i="2"/>
  <c r="P60" i="2" s="1"/>
  <c r="Q22" i="2"/>
  <c r="Q60" i="2" s="1"/>
  <c r="R22" i="2"/>
  <c r="R60" i="2" s="1"/>
  <c r="S22" i="2"/>
  <c r="S60" i="2" s="1"/>
  <c r="T22" i="2"/>
  <c r="T60" i="2" s="1"/>
  <c r="U22" i="2"/>
  <c r="U60" i="2" s="1"/>
  <c r="V22" i="2"/>
  <c r="V60" i="2" s="1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K31" i="2"/>
  <c r="L31" i="2"/>
  <c r="M31" i="2"/>
  <c r="N31" i="2"/>
  <c r="O31" i="2"/>
  <c r="P31" i="2"/>
  <c r="Q31" i="2"/>
  <c r="R31" i="2"/>
  <c r="S31" i="2"/>
  <c r="T31" i="2"/>
  <c r="U31" i="2"/>
  <c r="V31" i="2"/>
  <c r="K42" i="2"/>
  <c r="L42" i="2"/>
  <c r="M42" i="2"/>
  <c r="N42" i="2"/>
  <c r="O42" i="2"/>
  <c r="P42" i="2"/>
  <c r="Q42" i="2"/>
  <c r="R42" i="2"/>
  <c r="S42" i="2"/>
  <c r="T42" i="2"/>
  <c r="U42" i="2"/>
  <c r="V42" i="2"/>
  <c r="K44" i="2"/>
  <c r="L44" i="2"/>
  <c r="M44" i="2"/>
  <c r="N44" i="2"/>
  <c r="O44" i="2"/>
  <c r="P44" i="2"/>
  <c r="Q44" i="2"/>
  <c r="R44" i="2"/>
  <c r="S44" i="2"/>
  <c r="T44" i="2"/>
  <c r="U44" i="2"/>
  <c r="V44" i="2"/>
  <c r="G22" i="2" l="1"/>
  <c r="G60" i="2" s="1"/>
  <c r="Z10" i="2"/>
  <c r="W10" i="2"/>
  <c r="E51" i="4"/>
  <c r="U26" i="2"/>
  <c r="Q26" i="2"/>
  <c r="M26" i="2"/>
  <c r="K26" i="2"/>
  <c r="P27" i="2"/>
  <c r="V26" i="2"/>
  <c r="R26" i="2"/>
  <c r="N26" i="2"/>
  <c r="O26" i="2"/>
  <c r="I21" i="2"/>
  <c r="S26" i="2"/>
  <c r="F38" i="4"/>
  <c r="F34" i="4" s="1"/>
  <c r="T27" i="2"/>
  <c r="K27" i="2"/>
  <c r="X22" i="2"/>
  <c r="S27" i="2"/>
  <c r="L27" i="2"/>
  <c r="C36" i="4"/>
  <c r="D34" i="4"/>
  <c r="D44" i="4" s="1"/>
  <c r="D51" i="4"/>
  <c r="G34" i="4"/>
  <c r="G44" i="4" s="1"/>
  <c r="E34" i="4"/>
  <c r="E44" i="4" s="1"/>
  <c r="U27" i="2"/>
  <c r="U28" i="2" s="1"/>
  <c r="G26" i="2"/>
  <c r="T26" i="2"/>
  <c r="P26" i="2"/>
  <c r="L26" i="2"/>
  <c r="W20" i="2"/>
  <c r="H21" i="2"/>
  <c r="H20" i="2"/>
  <c r="J20" i="2"/>
  <c r="I18" i="2"/>
  <c r="G13" i="2"/>
  <c r="G63" i="2" s="1"/>
  <c r="I8" i="2"/>
  <c r="F22" i="2"/>
  <c r="F60" i="2" s="1"/>
  <c r="Z20" i="2"/>
  <c r="J19" i="2"/>
  <c r="X18" i="2"/>
  <c r="F19" i="2"/>
  <c r="H18" i="2"/>
  <c r="J18" i="2"/>
  <c r="Q12" i="2"/>
  <c r="I10" i="2"/>
  <c r="C47" i="4"/>
  <c r="H10" i="2"/>
  <c r="G21" i="2"/>
  <c r="G19" i="2"/>
  <c r="W17" i="2"/>
  <c r="W16" i="2"/>
  <c r="G10" i="2"/>
  <c r="Y10" i="2" s="1"/>
  <c r="C35" i="4"/>
  <c r="C34" i="4" s="1"/>
  <c r="C44" i="4" s="1"/>
  <c r="I57" i="2" l="1"/>
  <c r="P28" i="2"/>
  <c r="K28" i="2"/>
  <c r="H27" i="4"/>
  <c r="I27" i="4" s="1"/>
  <c r="Y20" i="2"/>
  <c r="S28" i="2"/>
  <c r="E46" i="4"/>
  <c r="X21" i="2"/>
  <c r="L28" i="2"/>
  <c r="Q27" i="2"/>
  <c r="Q28" i="2" s="1"/>
  <c r="I12" i="2"/>
  <c r="Y18" i="2"/>
  <c r="D46" i="4"/>
  <c r="G46" i="4"/>
  <c r="G51" i="4" s="1"/>
  <c r="Z22" i="2"/>
  <c r="F21" i="2"/>
  <c r="T28" i="2"/>
  <c r="O27" i="2"/>
  <c r="O28" i="2" s="1"/>
  <c r="J21" i="2"/>
  <c r="J23" i="2" s="1"/>
  <c r="J61" i="2" s="1"/>
  <c r="F8" i="2"/>
  <c r="G8" i="2"/>
  <c r="G57" i="2" s="1"/>
  <c r="K12" i="2"/>
  <c r="G9" i="2"/>
  <c r="H13" i="2"/>
  <c r="H63" i="2" s="1"/>
  <c r="H22" i="2"/>
  <c r="H60" i="2" s="1"/>
  <c r="R12" i="2"/>
  <c r="I13" i="2"/>
  <c r="I63" i="2" s="1"/>
  <c r="I22" i="2"/>
  <c r="I60" i="2" s="1"/>
  <c r="W18" i="2"/>
  <c r="Z18" i="2"/>
  <c r="V12" i="2"/>
  <c r="G14" i="2"/>
  <c r="G64" i="2" s="1"/>
  <c r="G23" i="2"/>
  <c r="G61" i="2" s="1"/>
  <c r="F44" i="4"/>
  <c r="F46" i="4"/>
  <c r="F51" i="4"/>
  <c r="X19" i="2"/>
  <c r="F26" i="2"/>
  <c r="W22" i="2"/>
  <c r="H19" i="2"/>
  <c r="F13" i="2"/>
  <c r="F63" i="2" s="1"/>
  <c r="J8" i="2"/>
  <c r="J57" i="2" s="1"/>
  <c r="T12" i="2"/>
  <c r="J13" i="2"/>
  <c r="J63" i="2" s="1"/>
  <c r="J22" i="2"/>
  <c r="J60" i="2" s="1"/>
  <c r="I19" i="2"/>
  <c r="X13" i="2"/>
  <c r="N12" i="2"/>
  <c r="H8" i="2"/>
  <c r="H57" i="2" s="1"/>
  <c r="M27" i="2"/>
  <c r="F57" i="2" l="1"/>
  <c r="H12" i="3"/>
  <c r="I12" i="3" s="1"/>
  <c r="G12" i="2"/>
  <c r="Y8" i="2"/>
  <c r="W8" i="2"/>
  <c r="Z8" i="2"/>
  <c r="J11" i="2"/>
  <c r="G11" i="2"/>
  <c r="G58" i="2" s="1"/>
  <c r="W21" i="2"/>
  <c r="H28" i="4"/>
  <c r="I28" i="4" s="1"/>
  <c r="Y21" i="2"/>
  <c r="Z21" i="2"/>
  <c r="F23" i="2"/>
  <c r="F61" i="2" s="1"/>
  <c r="J14" i="2"/>
  <c r="J64" i="2" s="1"/>
  <c r="G27" i="2"/>
  <c r="G28" i="2" s="1"/>
  <c r="M28" i="2"/>
  <c r="I14" i="2"/>
  <c r="I64" i="2" s="1"/>
  <c r="I23" i="2"/>
  <c r="I61" i="2" s="1"/>
  <c r="H14" i="2"/>
  <c r="H64" i="2" s="1"/>
  <c r="H23" i="2"/>
  <c r="R27" i="2"/>
  <c r="V27" i="2"/>
  <c r="H12" i="2"/>
  <c r="H26" i="2"/>
  <c r="Y22" i="2"/>
  <c r="Z19" i="2"/>
  <c r="W19" i="2"/>
  <c r="F14" i="2"/>
  <c r="F64" i="2" s="1"/>
  <c r="I26" i="2"/>
  <c r="Z13" i="2"/>
  <c r="W13" i="2"/>
  <c r="J26" i="2"/>
  <c r="J12" i="2"/>
  <c r="N27" i="2"/>
  <c r="Y13" i="2"/>
  <c r="X14" i="2"/>
  <c r="F12" i="2"/>
  <c r="Y19" i="2"/>
  <c r="Y23" i="2" l="1"/>
  <c r="H61" i="2"/>
  <c r="F27" i="2"/>
  <c r="F28" i="2" s="1"/>
  <c r="W23" i="2"/>
  <c r="Z23" i="2"/>
  <c r="I11" i="2"/>
  <c r="X11" i="2"/>
  <c r="I9" i="2"/>
  <c r="H11" i="2"/>
  <c r="F11" i="2"/>
  <c r="J9" i="2"/>
  <c r="J58" i="2" s="1"/>
  <c r="Z14" i="2"/>
  <c r="W14" i="2"/>
  <c r="Y14" i="2"/>
  <c r="J27" i="2"/>
  <c r="J28" i="2" s="1"/>
  <c r="V28" i="2"/>
  <c r="I27" i="2"/>
  <c r="I28" i="2" s="1"/>
  <c r="R28" i="2"/>
  <c r="H27" i="2"/>
  <c r="H28" i="2" s="1"/>
  <c r="N28" i="2"/>
  <c r="I58" i="2" l="1"/>
  <c r="Y11" i="2"/>
  <c r="H21" i="4"/>
  <c r="I21" i="4" s="1"/>
  <c r="Z11" i="2"/>
  <c r="W11" i="2"/>
  <c r="H9" i="2"/>
  <c r="H58" i="2" s="1"/>
  <c r="F9" i="2"/>
  <c r="F58" i="2" s="1"/>
  <c r="X9" i="2"/>
  <c r="W9" i="2" l="1"/>
  <c r="Z9" i="2"/>
  <c r="H12" i="4"/>
  <c r="I12" i="4" s="1"/>
  <c r="Y9" i="2"/>
</calcChain>
</file>

<file path=xl/sharedStrings.xml><?xml version="1.0" encoding="utf-8"?>
<sst xmlns="http://schemas.openxmlformats.org/spreadsheetml/2006/main" count="215" uniqueCount="103">
  <si>
    <t>ВН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</si>
  <si>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</si>
  <si>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</si>
  <si>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</si>
  <si>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</si>
  <si>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</si>
  <si>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</si>
  <si>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</si>
  <si>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</si>
  <si>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</si>
  <si>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</si>
  <si>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</si>
  <si>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 п</t>
  </si>
  <si>
    <t>___________________/А.В. Иванов/</t>
  </si>
  <si>
    <t>ОАО «МРСК Урала»</t>
  </si>
  <si>
    <t>АО «КЭС КМР»</t>
  </si>
  <si>
    <t>Заказчик</t>
  </si>
  <si>
    <t>Исполнитель</t>
  </si>
  <si>
    <t>МВт</t>
  </si>
  <si>
    <t>млн.кВтч</t>
  </si>
  <si>
    <t>Итого передача по сетям</t>
  </si>
  <si>
    <t>в сеть НПСО</t>
  </si>
  <si>
    <t>3,106</t>
  </si>
  <si>
    <t>Потребителям</t>
  </si>
  <si>
    <t>* - Согласовано в части объемов передачи электроэнергии и мощности из сетей АО «КЭС КМР». Согласование объема и удельного веса потерь не входит в компетенцию ОАО «МРСК Урала».</t>
  </si>
  <si>
    <t>руб.</t>
  </si>
  <si>
    <t>Итого оплата</t>
  </si>
  <si>
    <t>Итого по ставке за содержание эл.сетей</t>
  </si>
  <si>
    <t>Итого по ставке за оплату потерь э/э</t>
  </si>
  <si>
    <t>122.132</t>
  </si>
  <si>
    <t>руб/кВт в мес.</t>
  </si>
  <si>
    <t>Ставка за содержание эл.сетей</t>
  </si>
  <si>
    <t>0.184</t>
  </si>
  <si>
    <t>руб/кВтч</t>
  </si>
  <si>
    <t>Ставка за оплату потерь э/э</t>
  </si>
  <si>
    <t>4.3</t>
  </si>
  <si>
    <t>4.2</t>
  </si>
  <si>
    <t>собственное потребление Исполнителя</t>
  </si>
  <si>
    <t>4.1</t>
  </si>
  <si>
    <t>В том числе:</t>
  </si>
  <si>
    <t>Отпуск из сети (полезный отпуск )</t>
  </si>
  <si>
    <t>%</t>
  </si>
  <si>
    <t>Относительные потери (2/1)</t>
  </si>
  <si>
    <t>Потери в электрических сетях</t>
  </si>
  <si>
    <t xml:space="preserve">Отпуск в сеть </t>
  </si>
  <si>
    <t xml:space="preserve">январь </t>
  </si>
  <si>
    <t>2007 год  (ожидаемое)</t>
  </si>
  <si>
    <t>2006 год  (факт)</t>
  </si>
  <si>
    <t>Единицы измерения</t>
  </si>
  <si>
    <t>Наименование</t>
  </si>
  <si>
    <t xml:space="preserve">№ п.п. </t>
  </si>
  <si>
    <t xml:space="preserve">          м п</t>
  </si>
  <si>
    <t xml:space="preserve">                        м п</t>
  </si>
  <si>
    <t>______________/А.В. Иванов/</t>
  </si>
  <si>
    <r>
      <t>* - Согласовано в части объема передачи электроэнергии из сетей АО «КЭС КМР»</t>
    </r>
    <r>
      <rPr>
        <sz val="10"/>
        <rFont val="Times New Roman"/>
        <family val="1"/>
        <charset val="204"/>
      </rPr>
      <t>. Согласование объема и удельного веса потерь не входит в компетенцию ОАО «МРСК Урала».</t>
    </r>
  </si>
  <si>
    <t>проверка</t>
  </si>
  <si>
    <t>Отпуск в сеть НПСО</t>
  </si>
  <si>
    <t>3.2</t>
  </si>
  <si>
    <t>Полезный отпуск Потребителям</t>
  </si>
  <si>
    <t>3.1</t>
  </si>
  <si>
    <t xml:space="preserve">в т.ч. </t>
  </si>
  <si>
    <t>Передача по сетям Исполнителя</t>
  </si>
  <si>
    <t>3.</t>
  </si>
  <si>
    <t>Полезный отпуск из сети</t>
  </si>
  <si>
    <t xml:space="preserve">Собственное потребление Исполнителя                    </t>
  </si>
  <si>
    <t>3.3</t>
  </si>
  <si>
    <t>то же в %, утвержденных МПЭ</t>
  </si>
  <si>
    <t xml:space="preserve">Потери электроэнергии в сети </t>
  </si>
  <si>
    <t>2.</t>
  </si>
  <si>
    <t>СНII</t>
  </si>
  <si>
    <t>СНI</t>
  </si>
  <si>
    <t xml:space="preserve">    в том числе из сети</t>
  </si>
  <si>
    <t>из смежной сети, всего</t>
  </si>
  <si>
    <t>1.1.</t>
  </si>
  <si>
    <t>От других сетевых организаций</t>
  </si>
  <si>
    <t>Из сети ОАО «МРСК Урала»</t>
  </si>
  <si>
    <t>В том числе от электростанций (с шин ГН)</t>
  </si>
  <si>
    <t xml:space="preserve">Поступление эл.энергии в сеть , ВСЕГО </t>
  </si>
  <si>
    <t>1.</t>
  </si>
  <si>
    <t>НН</t>
  </si>
  <si>
    <t>Всего</t>
  </si>
  <si>
    <t>Период регулирования</t>
  </si>
  <si>
    <t>Показатели</t>
  </si>
  <si>
    <t>№ п.п.</t>
  </si>
  <si>
    <t>млн. кВтч</t>
  </si>
  <si>
    <t>Таблица N П1.4.</t>
  </si>
  <si>
    <t>* - Согласовано в части объема передачи электрической мощности из сетей АО «КЭС КМР». Согласование объема и удельного веса потерь не входит в компетенцию ОАО «МРСК Урала».</t>
  </si>
  <si>
    <t>Из сети ОАО «Пермэнерго»</t>
  </si>
  <si>
    <t>Таблица N П1.5.</t>
  </si>
  <si>
    <t>Плановый баланс электрической энергии по сетям ВН, СНI, СНII, и НН АО "КЭС КМР"*</t>
  </si>
  <si>
    <t>Плановый баланс электрической мощности по диапазонам напряжения*</t>
  </si>
  <si>
    <t>Приложение  №3.1.</t>
  </si>
  <si>
    <t xml:space="preserve">к договору оказания услуг по передаче электроэнергии </t>
  </si>
  <si>
    <t>(мощности) №143-1389/07 от "31" октября 2007г.</t>
  </si>
  <si>
    <t>Приложение  №3.1. (форма 3.1)</t>
  </si>
  <si>
    <t>_______________/А.А. Шагов/</t>
  </si>
  <si>
    <t>___________________/А.А. Шагов/</t>
  </si>
  <si>
    <t>Плановый баланс электрической энергии и мощности в сетях АО "КЭС КМР" на 2022 год*</t>
  </si>
  <si>
    <t xml:space="preserve">2022 год </t>
  </si>
  <si>
    <t>2022 год             1 квартал</t>
  </si>
  <si>
    <t>2022 год             2 квартал</t>
  </si>
  <si>
    <t>2022 год             3 квартал</t>
  </si>
  <si>
    <t>2022 год             4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</si>
</sst>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-* #,##0_р_._-;\-* #,##0_р_._-;_-* &quot;-&quot;_р_._-;_-@_-"/>
    <numFmt numFmtId="43" formatCode="_-* #,##0.00_р_._-;\-* #,##0.00_р_._-;_-* &quot;-&quot;??_р_._-;_-@_-"/>
    <numFmt numFmtId="164" formatCode="&quot;$&quot;#,##0_);[Red]\(&quot;$&quot;#,##0\)"/>
    <numFmt numFmtId="165" formatCode="General_)"/>
    <numFmt numFmtId="166" formatCode="0.0%"/>
    <numFmt numFmtId="167" formatCode="0.0"/>
    <numFmt numFmtId="168" formatCode="0.000"/>
    <numFmt numFmtId="169" formatCode="#,##0.000"/>
    <numFmt numFmtId="170" formatCode="0.0000"/>
    <numFmt numFmtId="171" formatCode="0.00000"/>
    <numFmt numFmtId="172" formatCode="0.000000"/>
    <numFmt numFmtId="173" formatCode="_-* #,##0.0000000000_р_._-;\-* #,##0.0000000000_р_._-;_-* &quot;-&quot;??_р_._-;_-@_-"/>
    <numFmt numFmtId="174" formatCode="#,##0.00000"/>
  </numFmts>
  <fonts count="5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theme="1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12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8"/>
      <name val="Tahoma"/>
      <family val="2"/>
      <charset val="204"/>
    </font>
    <font>
      <sz val="16"/>
      <name val="Times New Roman"/>
      <family val="1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4"/>
      <name val="Times New Roman"/>
      <family val="1"/>
    </font>
    <font>
      <sz val="10"/>
      <name val="Times New Roman CYR"/>
      <charset val="204"/>
    </font>
    <font>
      <sz val="9"/>
      <name val="Times New Roman"/>
      <family val="1"/>
    </font>
    <font>
      <sz val="10"/>
      <name val="Times New Roman"/>
      <family val="1"/>
    </font>
    <font>
      <sz val="10"/>
      <name val="Times New Roman"/>
      <family val="1"/>
      <charset val="204"/>
    </font>
    <font>
      <b/>
      <sz val="9"/>
      <name val="Times New Roman"/>
      <family val="1"/>
    </font>
    <font>
      <sz val="9"/>
      <color rgb="FFFF000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73">
    <xf numFmtId="0" fontId="0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164" fontId="3" fillId="0" borderId="0" applyFont="0" applyFill="0" applyBorder="0" applyAlignment="0" applyProtection="0"/>
    <xf numFmtId="49" fontId="4" fillId="0" borderId="0" applyBorder="0">
      <alignment vertical="top"/>
    </xf>
    <xf numFmtId="0" fontId="5" fillId="0" borderId="0"/>
    <xf numFmtId="0" fontId="6" fillId="0" borderId="0" applyNumberFormat="0">
      <alignment horizontal="left"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1" borderId="0" applyNumberFormat="0" applyBorder="0" applyAlignment="0" applyProtection="0"/>
    <xf numFmtId="165" fontId="7" fillId="0" borderId="4">
      <protection locked="0"/>
    </xf>
    <xf numFmtId="0" fontId="8" fillId="9" borderId="5" applyNumberFormat="0" applyAlignment="0" applyProtection="0"/>
    <xf numFmtId="0" fontId="9" fillId="22" borderId="6" applyNumberFormat="0" applyAlignment="0" applyProtection="0"/>
    <xf numFmtId="0" fontId="10" fillId="22" borderId="5" applyNumberFormat="0" applyAlignment="0" applyProtection="0"/>
    <xf numFmtId="0" fontId="11" fillId="0" borderId="0" applyBorder="0">
      <alignment horizontal="center" vertical="center" wrapText="1"/>
    </xf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0" applyBorder="0">
      <alignment horizontal="center" vertical="center" wrapText="1"/>
    </xf>
    <xf numFmtId="165" fontId="16" fillId="23" borderId="4"/>
    <xf numFmtId="4" fontId="4" fillId="24" borderId="1" applyBorder="0">
      <alignment horizontal="right"/>
    </xf>
    <xf numFmtId="0" fontId="17" fillId="0" borderId="11" applyNumberFormat="0" applyFill="0" applyAlignment="0" applyProtection="0"/>
    <xf numFmtId="0" fontId="18" fillId="25" borderId="12" applyNumberFormat="0" applyAlignment="0" applyProtection="0"/>
    <xf numFmtId="0" fontId="19" fillId="0" borderId="0">
      <alignment horizontal="center" vertical="top" wrapText="1"/>
    </xf>
    <xf numFmtId="0" fontId="20" fillId="0" borderId="0">
      <alignment horizontal="center" vertical="center" wrapText="1"/>
    </xf>
    <xf numFmtId="0" fontId="21" fillId="26" borderId="0" applyFill="0">
      <alignment wrapText="1"/>
    </xf>
    <xf numFmtId="0" fontId="22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4" fillId="0" borderId="0"/>
    <xf numFmtId="0" fontId="25" fillId="0" borderId="0"/>
    <xf numFmtId="0" fontId="26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24" fillId="28" borderId="13" applyNumberFormat="0" applyFont="0" applyAlignment="0" applyProtection="0"/>
    <xf numFmtId="0" fontId="24" fillId="28" borderId="13" applyNumberFormat="0" applyFont="0" applyAlignment="0" applyProtection="0"/>
    <xf numFmtId="9" fontId="24" fillId="0" borderId="0" applyFont="0" applyFill="0" applyBorder="0" applyAlignment="0" applyProtection="0"/>
    <xf numFmtId="0" fontId="28" fillId="0" borderId="14" applyNumberFormat="0" applyFill="0" applyAlignment="0" applyProtection="0"/>
    <xf numFmtId="0" fontId="29" fillId="0" borderId="0"/>
    <xf numFmtId="0" fontId="30" fillId="0" borderId="0" applyNumberFormat="0" applyFill="0" applyBorder="0" applyAlignment="0" applyProtection="0"/>
    <xf numFmtId="49" fontId="21" fillId="0" borderId="0">
      <alignment horizontal="center"/>
    </xf>
    <xf numFmtId="49" fontId="21" fillId="0" borderId="0">
      <alignment horizontal="center"/>
    </xf>
    <xf numFmtId="49" fontId="21" fillId="0" borderId="0">
      <alignment horizontal="center"/>
    </xf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4" fillId="26" borderId="0" applyBorder="0">
      <alignment horizontal="right"/>
    </xf>
    <xf numFmtId="4" fontId="4" fillId="29" borderId="15" applyBorder="0">
      <alignment horizontal="right"/>
    </xf>
    <xf numFmtId="4" fontId="4" fillId="26" borderId="1" applyFont="0" applyBorder="0">
      <alignment horizontal="right"/>
    </xf>
    <xf numFmtId="0" fontId="32" fillId="6" borderId="0" applyNumberFormat="0" applyBorder="0" applyAlignment="0" applyProtection="0"/>
    <xf numFmtId="49" fontId="4" fillId="0" borderId="0" applyBorder="0">
      <alignment vertical="top"/>
    </xf>
    <xf numFmtId="0" fontId="24" fillId="0" borderId="0"/>
    <xf numFmtId="43" fontId="47" fillId="0" borderId="0" applyFont="0" applyFill="0" applyBorder="0" applyAlignment="0" applyProtection="0"/>
    <xf numFmtId="4" fontId="4" fillId="26" borderId="0" applyFont="0" applyBorder="0">
      <alignment horizontal="right"/>
    </xf>
  </cellStyleXfs>
  <cellXfs count="266">
    <xf numFmtId="0" fontId="0" fillId="0" borderId="0" xfId="0"/>
    <xf numFmtId="49" fontId="33" fillId="0" borderId="0" xfId="69" applyFont="1">
      <alignment vertical="top"/>
    </xf>
    <xf numFmtId="49" fontId="33" fillId="0" borderId="0" xfId="69" applyFont="1" applyFill="1">
      <alignment vertical="top"/>
    </xf>
    <xf numFmtId="49" fontId="33" fillId="0" borderId="0" xfId="69" applyFont="1" applyAlignment="1">
      <alignment horizontal="center" vertical="center" wrapText="1"/>
    </xf>
    <xf numFmtId="166" fontId="33" fillId="0" borderId="0" xfId="69" applyNumberFormat="1" applyFont="1" applyFill="1">
      <alignment vertical="top"/>
    </xf>
    <xf numFmtId="167" fontId="33" fillId="0" borderId="0" xfId="69" applyNumberFormat="1" applyFont="1" applyFill="1">
      <alignment vertical="top"/>
    </xf>
    <xf numFmtId="168" fontId="33" fillId="0" borderId="0" xfId="69" applyNumberFormat="1" applyFont="1" applyFill="1">
      <alignment vertical="top"/>
    </xf>
    <xf numFmtId="168" fontId="34" fillId="0" borderId="0" xfId="69" applyNumberFormat="1" applyFont="1" applyFill="1">
      <alignment vertical="top"/>
    </xf>
    <xf numFmtId="49" fontId="34" fillId="0" borderId="0" xfId="69" applyFont="1" applyFill="1">
      <alignment vertical="top"/>
    </xf>
    <xf numFmtId="49" fontId="34" fillId="0" borderId="0" xfId="69" applyFont="1">
      <alignment vertical="top"/>
    </xf>
    <xf numFmtId="10" fontId="34" fillId="0" borderId="0" xfId="69" applyNumberFormat="1" applyFont="1">
      <alignment vertical="top"/>
    </xf>
    <xf numFmtId="168" fontId="34" fillId="0" borderId="0" xfId="69" applyNumberFormat="1" applyFont="1">
      <alignment vertical="top"/>
    </xf>
    <xf numFmtId="168" fontId="33" fillId="0" borderId="0" xfId="69" applyNumberFormat="1" applyFont="1">
      <alignment vertical="top"/>
    </xf>
    <xf numFmtId="168" fontId="35" fillId="0" borderId="0" xfId="69" applyNumberFormat="1" applyFont="1" applyFill="1">
      <alignment vertical="top"/>
    </xf>
    <xf numFmtId="169" fontId="33" fillId="0" borderId="0" xfId="69" applyNumberFormat="1" applyFont="1">
      <alignment vertical="top"/>
    </xf>
    <xf numFmtId="49" fontId="36" fillId="0" borderId="0" xfId="69" applyFont="1">
      <alignment vertical="top"/>
    </xf>
    <xf numFmtId="169" fontId="36" fillId="0" borderId="0" xfId="69" applyNumberFormat="1" applyFont="1">
      <alignment vertical="top"/>
    </xf>
    <xf numFmtId="49" fontId="36" fillId="0" borderId="0" xfId="69" applyFont="1" applyFill="1">
      <alignment vertical="top"/>
    </xf>
    <xf numFmtId="0" fontId="37" fillId="0" borderId="0" xfId="70" applyFont="1" applyFill="1" applyAlignment="1">
      <alignment horizontal="left" vertical="center"/>
    </xf>
    <xf numFmtId="0" fontId="37" fillId="0" borderId="0" xfId="70" applyFont="1" applyFill="1" applyAlignment="1">
      <alignment horizontal="right"/>
    </xf>
    <xf numFmtId="2" fontId="37" fillId="0" borderId="0" xfId="69" applyNumberFormat="1" applyFont="1" applyFill="1" applyAlignment="1">
      <alignment horizontal="left" vertical="center"/>
    </xf>
    <xf numFmtId="49" fontId="37" fillId="0" borderId="0" xfId="69" applyFont="1" applyFill="1" applyAlignment="1">
      <alignment horizontal="left" vertical="center"/>
    </xf>
    <xf numFmtId="49" fontId="37" fillId="0" borderId="0" xfId="69" applyFont="1" applyAlignment="1">
      <alignment horizontal="left" vertical="center"/>
    </xf>
    <xf numFmtId="49" fontId="36" fillId="0" borderId="0" xfId="69" applyFont="1" applyAlignment="1">
      <alignment horizontal="center" vertical="center" wrapText="1"/>
    </xf>
    <xf numFmtId="0" fontId="37" fillId="0" borderId="0" xfId="70" applyFont="1" applyFill="1" applyAlignment="1">
      <alignment horizontal="left"/>
    </xf>
    <xf numFmtId="168" fontId="37" fillId="0" borderId="0" xfId="69" applyNumberFormat="1" applyFont="1" applyFill="1" applyAlignment="1">
      <alignment horizontal="left" vertical="center"/>
    </xf>
    <xf numFmtId="49" fontId="37" fillId="0" borderId="0" xfId="69" applyFont="1" applyAlignment="1">
      <alignment horizontal="center" vertical="center"/>
    </xf>
    <xf numFmtId="168" fontId="38" fillId="0" borderId="0" xfId="69" applyNumberFormat="1" applyFont="1" applyFill="1" applyAlignment="1">
      <alignment horizontal="left" vertical="center"/>
    </xf>
    <xf numFmtId="49" fontId="39" fillId="0" borderId="0" xfId="69" applyFont="1" applyAlignment="1">
      <alignment vertical="center"/>
    </xf>
    <xf numFmtId="49" fontId="36" fillId="0" borderId="0" xfId="69" applyFont="1" applyFill="1" applyAlignment="1"/>
    <xf numFmtId="168" fontId="40" fillId="0" borderId="0" xfId="69" applyNumberFormat="1" applyFont="1" applyBorder="1" applyAlignment="1">
      <alignment horizontal="left" vertical="top" wrapText="1" shrinkToFit="1"/>
    </xf>
    <xf numFmtId="49" fontId="40" fillId="0" borderId="0" xfId="69" applyFont="1" applyBorder="1" applyAlignment="1">
      <alignment horizontal="left" vertical="top" wrapText="1" shrinkToFit="1"/>
    </xf>
    <xf numFmtId="49" fontId="41" fillId="0" borderId="0" xfId="69" applyFont="1" applyBorder="1" applyAlignment="1">
      <alignment horizontal="center" vertical="top" wrapText="1" shrinkToFit="1"/>
    </xf>
    <xf numFmtId="169" fontId="40" fillId="0" borderId="0" xfId="69" applyNumberFormat="1" applyFont="1" applyBorder="1" applyAlignment="1">
      <alignment horizontal="left" vertical="top" wrapText="1" shrinkToFit="1"/>
    </xf>
    <xf numFmtId="169" fontId="41" fillId="0" borderId="1" xfId="69" applyNumberFormat="1" applyFont="1" applyBorder="1" applyAlignment="1">
      <alignment horizontal="left" vertical="top" wrapText="1" shrinkToFit="1"/>
    </xf>
    <xf numFmtId="49" fontId="40" fillId="0" borderId="1" xfId="69" applyFont="1" applyBorder="1" applyAlignment="1">
      <alignment horizontal="left" vertical="top" wrapText="1" shrinkToFit="1"/>
    </xf>
    <xf numFmtId="49" fontId="42" fillId="24" borderId="0" xfId="69" applyFont="1" applyFill="1">
      <alignment vertical="top"/>
    </xf>
    <xf numFmtId="4" fontId="33" fillId="24" borderId="17" xfId="69" applyNumberFormat="1" applyFont="1" applyFill="1" applyBorder="1" applyAlignment="1">
      <alignment horizontal="center" vertical="center"/>
    </xf>
    <xf numFmtId="49" fontId="42" fillId="24" borderId="17" xfId="69" applyFont="1" applyFill="1" applyBorder="1" applyAlignment="1">
      <alignment horizontal="center" vertical="center"/>
    </xf>
    <xf numFmtId="49" fontId="42" fillId="24" borderId="17" xfId="69" applyFont="1" applyFill="1" applyBorder="1" applyAlignment="1"/>
    <xf numFmtId="49" fontId="42" fillId="24" borderId="18" xfId="69" applyFont="1" applyFill="1" applyBorder="1" applyAlignment="1">
      <alignment vertical="center" wrapText="1"/>
    </xf>
    <xf numFmtId="4" fontId="33" fillId="24" borderId="1" xfId="69" applyNumberFormat="1" applyFont="1" applyFill="1" applyBorder="1" applyAlignment="1">
      <alignment horizontal="center" vertical="center"/>
    </xf>
    <xf numFmtId="49" fontId="42" fillId="24" borderId="1" xfId="69" applyFont="1" applyFill="1" applyBorder="1" applyAlignment="1">
      <alignment horizontal="center" vertical="center"/>
    </xf>
    <xf numFmtId="49" fontId="42" fillId="24" borderId="1" xfId="69" applyFont="1" applyFill="1" applyBorder="1" applyAlignment="1">
      <alignment wrapText="1"/>
    </xf>
    <xf numFmtId="49" fontId="42" fillId="24" borderId="19" xfId="69" applyFont="1" applyFill="1" applyBorder="1" applyAlignment="1">
      <alignment vertical="center" wrapText="1"/>
    </xf>
    <xf numFmtId="49" fontId="33" fillId="24" borderId="20" xfId="69" applyFont="1" applyFill="1" applyBorder="1" applyAlignment="1">
      <alignment horizontal="center" vertical="center"/>
    </xf>
    <xf numFmtId="49" fontId="33" fillId="24" borderId="1" xfId="69" applyFont="1" applyFill="1" applyBorder="1" applyAlignment="1">
      <alignment horizontal="center" vertical="center"/>
    </xf>
    <xf numFmtId="49" fontId="33" fillId="30" borderId="1" xfId="69" applyFont="1" applyFill="1" applyBorder="1" applyAlignment="1">
      <alignment horizontal="center" vertical="center"/>
    </xf>
    <xf numFmtId="49" fontId="42" fillId="24" borderId="1" xfId="69" applyFont="1" applyFill="1" applyBorder="1" applyAlignment="1">
      <alignment horizontal="center" vertical="center" wrapText="1"/>
    </xf>
    <xf numFmtId="49" fontId="33" fillId="3" borderId="0" xfId="69" applyFont="1" applyFill="1">
      <alignment vertical="top"/>
    </xf>
    <xf numFmtId="168" fontId="35" fillId="3" borderId="0" xfId="69" applyNumberFormat="1" applyFont="1" applyFill="1">
      <alignment vertical="top"/>
    </xf>
    <xf numFmtId="170" fontId="33" fillId="3" borderId="0" xfId="69" applyNumberFormat="1" applyFont="1" applyFill="1">
      <alignment vertical="top"/>
    </xf>
    <xf numFmtId="171" fontId="33" fillId="3" borderId="0" xfId="69" applyNumberFormat="1" applyFont="1" applyFill="1">
      <alignment vertical="top"/>
    </xf>
    <xf numFmtId="168" fontId="33" fillId="3" borderId="1" xfId="69" applyNumberFormat="1" applyFont="1" applyFill="1" applyBorder="1" applyAlignment="1">
      <alignment horizontal="center" vertical="center"/>
    </xf>
    <xf numFmtId="49" fontId="43" fillId="3" borderId="1" xfId="69" applyFont="1" applyFill="1" applyBorder="1">
      <alignment vertical="top"/>
    </xf>
    <xf numFmtId="49" fontId="33" fillId="3" borderId="1" xfId="69" applyFont="1" applyFill="1" applyBorder="1" applyAlignment="1">
      <alignment horizontal="center" vertical="center"/>
    </xf>
    <xf numFmtId="168" fontId="33" fillId="2" borderId="1" xfId="69" applyNumberFormat="1" applyFont="1" applyFill="1" applyBorder="1" applyAlignment="1">
      <alignment horizontal="center" vertical="center"/>
    </xf>
    <xf numFmtId="49" fontId="33" fillId="3" borderId="1" xfId="69" applyFont="1" applyFill="1" applyBorder="1" applyAlignment="1">
      <alignment horizontal="center" vertical="top" wrapText="1"/>
    </xf>
    <xf numFmtId="49" fontId="43" fillId="3" borderId="1" xfId="69" applyFont="1" applyFill="1" applyBorder="1" applyAlignment="1">
      <alignment horizontal="center"/>
    </xf>
    <xf numFmtId="168" fontId="43" fillId="3" borderId="1" xfId="69" applyNumberFormat="1" applyFont="1" applyFill="1" applyBorder="1" applyAlignment="1">
      <alignment horizontal="center" vertical="center" wrapText="1"/>
    </xf>
    <xf numFmtId="168" fontId="43" fillId="3" borderId="1" xfId="69" applyNumberFormat="1" applyFont="1" applyFill="1" applyBorder="1" applyAlignment="1">
      <alignment horizontal="center" vertical="center"/>
    </xf>
    <xf numFmtId="168" fontId="43" fillId="2" borderId="1" xfId="69" applyNumberFormat="1" applyFont="1" applyFill="1" applyBorder="1" applyAlignment="1">
      <alignment horizontal="center" vertical="center"/>
    </xf>
    <xf numFmtId="167" fontId="43" fillId="3" borderId="1" xfId="69" applyNumberFormat="1" applyFont="1" applyFill="1" applyBorder="1" applyAlignment="1">
      <alignment horizontal="center"/>
    </xf>
    <xf numFmtId="49" fontId="35" fillId="3" borderId="0" xfId="69" applyFont="1" applyFill="1">
      <alignment vertical="top"/>
    </xf>
    <xf numFmtId="49" fontId="33" fillId="3" borderId="1" xfId="69" applyFont="1" applyFill="1" applyBorder="1" applyAlignment="1">
      <alignment horizontal="center" vertical="center" wrapText="1"/>
    </xf>
    <xf numFmtId="10" fontId="33" fillId="3" borderId="1" xfId="69" applyNumberFormat="1" applyFont="1" applyFill="1" applyBorder="1" applyAlignment="1">
      <alignment horizontal="center" vertical="center"/>
    </xf>
    <xf numFmtId="2" fontId="43" fillId="3" borderId="1" xfId="69" applyNumberFormat="1" applyFont="1" applyFill="1" applyBorder="1" applyAlignment="1">
      <alignment horizontal="center" vertical="center"/>
    </xf>
    <xf numFmtId="168" fontId="33" fillId="3" borderId="1" xfId="69" applyNumberFormat="1" applyFont="1" applyFill="1" applyBorder="1" applyAlignment="1">
      <alignment horizontal="center" vertical="center" wrapText="1"/>
    </xf>
    <xf numFmtId="168" fontId="33" fillId="2" borderId="1" xfId="69" applyNumberFormat="1" applyFont="1" applyFill="1" applyBorder="1" applyAlignment="1">
      <alignment horizontal="center" vertical="center" wrapText="1"/>
    </xf>
    <xf numFmtId="49" fontId="38" fillId="0" borderId="0" xfId="69" applyFont="1" applyFill="1" applyAlignment="1">
      <alignment horizontal="center"/>
    </xf>
    <xf numFmtId="49" fontId="38" fillId="0" borderId="1" xfId="69" applyFont="1" applyFill="1" applyBorder="1" applyAlignment="1">
      <alignment horizontal="center" vertical="center" wrapText="1"/>
    </xf>
    <xf numFmtId="49" fontId="33" fillId="0" borderId="0" xfId="69" applyFont="1" applyBorder="1">
      <alignment vertical="top"/>
    </xf>
    <xf numFmtId="49" fontId="38" fillId="0" borderId="3" xfId="69" applyFont="1" applyFill="1" applyBorder="1" applyAlignment="1"/>
    <xf numFmtId="49" fontId="38" fillId="0" borderId="2" xfId="69" applyFont="1" applyFill="1" applyBorder="1" applyAlignment="1"/>
    <xf numFmtId="49" fontId="38" fillId="0" borderId="2" xfId="69" applyFont="1" applyFill="1" applyBorder="1" applyAlignment="1">
      <alignment horizontal="center"/>
    </xf>
    <xf numFmtId="49" fontId="38" fillId="0" borderId="27" xfId="69" applyFont="1" applyFill="1" applyBorder="1" applyAlignment="1">
      <alignment horizontal="center"/>
    </xf>
    <xf numFmtId="49" fontId="38" fillId="0" borderId="27" xfId="69" applyFont="1" applyBorder="1" applyAlignment="1">
      <alignment horizontal="center"/>
    </xf>
    <xf numFmtId="49" fontId="38" fillId="0" borderId="28" xfId="69" applyFont="1" applyBorder="1" applyAlignment="1">
      <alignment horizontal="center"/>
    </xf>
    <xf numFmtId="49" fontId="44" fillId="0" borderId="0" xfId="69" applyFont="1">
      <alignment vertical="top"/>
    </xf>
    <xf numFmtId="49" fontId="38" fillId="0" borderId="0" xfId="69" applyFont="1">
      <alignment vertical="top"/>
    </xf>
    <xf numFmtId="49" fontId="38" fillId="0" borderId="0" xfId="69" applyFont="1" applyFill="1">
      <alignment vertical="top"/>
    </xf>
    <xf numFmtId="49" fontId="46" fillId="0" borderId="0" xfId="69" applyFont="1" applyFill="1">
      <alignment vertical="top"/>
    </xf>
    <xf numFmtId="49" fontId="38" fillId="0" borderId="0" xfId="69" applyFont="1" applyAlignment="1">
      <alignment horizontal="center" vertical="center" wrapText="1"/>
    </xf>
    <xf numFmtId="49" fontId="48" fillId="0" borderId="0" xfId="69" applyFont="1">
      <alignment vertical="top"/>
    </xf>
    <xf numFmtId="49" fontId="48" fillId="0" borderId="0" xfId="69" applyFont="1" applyAlignment="1">
      <alignment vertical="top" wrapText="1"/>
    </xf>
    <xf numFmtId="49" fontId="33" fillId="0" borderId="0" xfId="69" applyFont="1" applyAlignment="1">
      <alignment horizontal="left" vertical="top"/>
    </xf>
    <xf numFmtId="168" fontId="33" fillId="0" borderId="0" xfId="69" applyNumberFormat="1" applyFont="1" applyAlignment="1">
      <alignment horizontal="center" vertical="top"/>
    </xf>
    <xf numFmtId="168" fontId="48" fillId="0" borderId="0" xfId="69" applyNumberFormat="1" applyFont="1">
      <alignment vertical="top"/>
    </xf>
    <xf numFmtId="10" fontId="48" fillId="0" borderId="0" xfId="69" applyNumberFormat="1" applyFont="1">
      <alignment vertical="top"/>
    </xf>
    <xf numFmtId="49" fontId="33" fillId="0" borderId="0" xfId="69" applyFont="1" applyAlignment="1">
      <alignment horizontal="center" vertical="top"/>
    </xf>
    <xf numFmtId="169" fontId="33" fillId="0" borderId="0" xfId="69" applyNumberFormat="1" applyFont="1" applyAlignment="1">
      <alignment horizontal="center" vertical="top"/>
    </xf>
    <xf numFmtId="49" fontId="33" fillId="0" borderId="0" xfId="69" applyFont="1" applyAlignment="1">
      <alignment vertical="top"/>
    </xf>
    <xf numFmtId="49" fontId="48" fillId="0" borderId="0" xfId="69" applyFont="1" applyAlignment="1">
      <alignment horizontal="center" vertical="top"/>
    </xf>
    <xf numFmtId="49" fontId="48" fillId="0" borderId="0" xfId="69" applyFont="1" applyFill="1">
      <alignment vertical="top"/>
    </xf>
    <xf numFmtId="49" fontId="48" fillId="0" borderId="0" xfId="69" applyFont="1" applyAlignment="1">
      <alignment horizontal="center" vertical="top" wrapText="1"/>
    </xf>
    <xf numFmtId="49" fontId="33" fillId="0" borderId="0" xfId="69" applyFont="1" applyAlignment="1">
      <alignment horizontal="left" vertical="center" wrapText="1"/>
    </xf>
    <xf numFmtId="49" fontId="49" fillId="0" borderId="0" xfId="69" applyFont="1">
      <alignment vertical="top"/>
    </xf>
    <xf numFmtId="172" fontId="48" fillId="32" borderId="30" xfId="71" applyNumberFormat="1" applyFont="1" applyFill="1" applyBorder="1" applyAlignment="1">
      <alignment vertical="top"/>
    </xf>
    <xf numFmtId="172" fontId="48" fillId="32" borderId="31" xfId="71" applyNumberFormat="1" applyFont="1" applyFill="1" applyBorder="1" applyAlignment="1">
      <alignment vertical="top"/>
    </xf>
    <xf numFmtId="49" fontId="49" fillId="32" borderId="32" xfId="69" applyFont="1" applyFill="1" applyBorder="1" applyAlignment="1">
      <alignment vertical="top" wrapText="1"/>
    </xf>
    <xf numFmtId="49" fontId="49" fillId="0" borderId="33" xfId="69" applyFont="1" applyBorder="1" applyAlignment="1">
      <alignment vertical="top" wrapText="1"/>
    </xf>
    <xf numFmtId="49" fontId="49" fillId="0" borderId="34" xfId="69" applyFont="1" applyFill="1" applyBorder="1">
      <alignment vertical="top"/>
    </xf>
    <xf numFmtId="49" fontId="48" fillId="32" borderId="0" xfId="69" applyFont="1" applyFill="1">
      <alignment vertical="top"/>
    </xf>
    <xf numFmtId="169" fontId="48" fillId="3" borderId="18" xfId="72" applyNumberFormat="1" applyFont="1" applyFill="1" applyBorder="1" applyAlignment="1">
      <alignment horizontal="right"/>
    </xf>
    <xf numFmtId="49" fontId="48" fillId="32" borderId="35" xfId="69" applyFont="1" applyFill="1" applyBorder="1" applyAlignment="1">
      <alignment vertical="top" wrapText="1"/>
    </xf>
    <xf numFmtId="49" fontId="48" fillId="32" borderId="21" xfId="69" applyFont="1" applyFill="1" applyBorder="1">
      <alignment vertical="top"/>
    </xf>
    <xf numFmtId="169" fontId="48" fillId="3" borderId="20" xfId="69" applyNumberFormat="1" applyFont="1" applyFill="1" applyBorder="1" applyAlignment="1">
      <alignment horizontal="right" vertical="top"/>
    </xf>
    <xf numFmtId="169" fontId="48" fillId="3" borderId="1" xfId="69" applyNumberFormat="1" applyFont="1" applyFill="1" applyBorder="1" applyAlignment="1">
      <alignment horizontal="right" vertical="top"/>
    </xf>
    <xf numFmtId="169" fontId="48" fillId="3" borderId="19" xfId="72" applyNumberFormat="1" applyFont="1" applyFill="1" applyBorder="1" applyAlignment="1">
      <alignment horizontal="right"/>
    </xf>
    <xf numFmtId="49" fontId="48" fillId="32" borderId="23" xfId="69" applyFont="1" applyFill="1" applyBorder="1" applyAlignment="1">
      <alignment vertical="top" wrapText="1"/>
    </xf>
    <xf numFmtId="49" fontId="48" fillId="32" borderId="19" xfId="69" applyFont="1" applyFill="1" applyBorder="1">
      <alignment vertical="top"/>
    </xf>
    <xf numFmtId="169" fontId="48" fillId="3" borderId="1" xfId="40" applyNumberFormat="1" applyFont="1" applyFill="1" applyBorder="1" applyAlignment="1" applyProtection="1">
      <alignment horizontal="right"/>
      <protection locked="0"/>
    </xf>
    <xf numFmtId="169" fontId="48" fillId="3" borderId="20" xfId="40" applyNumberFormat="1" applyFont="1" applyFill="1" applyBorder="1" applyAlignment="1" applyProtection="1">
      <alignment horizontal="right"/>
      <protection locked="0"/>
    </xf>
    <xf numFmtId="4" fontId="48" fillId="3" borderId="20" xfId="72" applyNumberFormat="1" applyFont="1" applyFill="1" applyBorder="1" applyAlignment="1" applyProtection="1">
      <alignment horizontal="right"/>
      <protection locked="0"/>
    </xf>
    <xf numFmtId="4" fontId="48" fillId="3" borderId="1" xfId="72" applyNumberFormat="1" applyFont="1" applyFill="1" applyBorder="1" applyAlignment="1" applyProtection="1">
      <alignment horizontal="right"/>
      <protection locked="0"/>
    </xf>
    <xf numFmtId="4" fontId="48" fillId="3" borderId="19" xfId="72" applyNumberFormat="1" applyFont="1" applyFill="1" applyBorder="1" applyAlignment="1" applyProtection="1">
      <alignment horizontal="right"/>
      <protection locked="0"/>
    </xf>
    <xf numFmtId="169" fontId="48" fillId="32" borderId="0" xfId="69" applyNumberFormat="1" applyFont="1" applyFill="1">
      <alignment vertical="top"/>
    </xf>
    <xf numFmtId="169" fontId="48" fillId="3" borderId="20" xfId="72" applyNumberFormat="1" applyFont="1" applyFill="1" applyBorder="1" applyAlignment="1">
      <alignment horizontal="right"/>
    </xf>
    <xf numFmtId="169" fontId="48" fillId="3" borderId="1" xfId="72" applyNumberFormat="1" applyFont="1" applyFill="1" applyBorder="1" applyAlignment="1">
      <alignment horizontal="right"/>
    </xf>
    <xf numFmtId="49" fontId="48" fillId="32" borderId="28" xfId="69" applyFont="1" applyFill="1" applyBorder="1" applyAlignment="1">
      <alignment vertical="top" wrapText="1"/>
    </xf>
    <xf numFmtId="49" fontId="48" fillId="32" borderId="36" xfId="69" applyFont="1" applyFill="1" applyBorder="1">
      <alignment vertical="top"/>
    </xf>
    <xf numFmtId="169" fontId="48" fillId="3" borderId="37" xfId="72" applyNumberFormat="1" applyFont="1" applyFill="1" applyBorder="1" applyAlignment="1">
      <alignment horizontal="right"/>
    </xf>
    <xf numFmtId="169" fontId="48" fillId="3" borderId="22" xfId="72" applyNumberFormat="1" applyFont="1" applyFill="1" applyBorder="1" applyAlignment="1">
      <alignment horizontal="right"/>
    </xf>
    <xf numFmtId="169" fontId="48" fillId="3" borderId="36" xfId="72" applyNumberFormat="1" applyFont="1" applyFill="1" applyBorder="1" applyAlignment="1">
      <alignment horizontal="right"/>
    </xf>
    <xf numFmtId="0" fontId="51" fillId="0" borderId="26" xfId="38" applyFont="1" applyFill="1" applyBorder="1">
      <alignment horizontal="center" vertical="center" wrapText="1"/>
    </xf>
    <xf numFmtId="0" fontId="51" fillId="0" borderId="38" xfId="38" applyFont="1" applyFill="1" applyBorder="1">
      <alignment horizontal="center" vertical="center" wrapText="1"/>
    </xf>
    <xf numFmtId="0" fontId="51" fillId="0" borderId="39" xfId="38" applyFont="1" applyFill="1" applyBorder="1" applyAlignment="1">
      <alignment horizontal="center" vertical="center" wrapText="1"/>
    </xf>
    <xf numFmtId="169" fontId="48" fillId="0" borderId="0" xfId="69" applyNumberFormat="1" applyFont="1">
      <alignment vertical="top"/>
    </xf>
    <xf numFmtId="49" fontId="51" fillId="0" borderId="0" xfId="69" applyFont="1">
      <alignment vertical="top"/>
    </xf>
    <xf numFmtId="49" fontId="48" fillId="0" borderId="0" xfId="69" applyFont="1" applyAlignment="1">
      <alignment vertical="center"/>
    </xf>
    <xf numFmtId="49" fontId="48" fillId="0" borderId="0" xfId="69" applyFont="1" applyAlignment="1">
      <alignment horizontal="right" vertical="center"/>
    </xf>
    <xf numFmtId="0" fontId="46" fillId="0" borderId="0" xfId="33" applyFont="1" applyAlignment="1">
      <alignment horizontal="center" vertical="center" wrapText="1"/>
    </xf>
    <xf numFmtId="0" fontId="49" fillId="0" borderId="0" xfId="69" applyNumberFormat="1" applyFont="1" applyFill="1" applyBorder="1" applyAlignment="1" applyProtection="1">
      <alignment vertical="center"/>
    </xf>
    <xf numFmtId="0" fontId="49" fillId="0" borderId="0" xfId="69" applyNumberFormat="1" applyFont="1" applyFill="1" applyBorder="1" applyAlignment="1" applyProtection="1">
      <alignment vertical="center" wrapText="1"/>
    </xf>
    <xf numFmtId="0" fontId="49" fillId="0" borderId="0" xfId="69" applyNumberFormat="1" applyFont="1" applyFill="1" applyBorder="1" applyAlignment="1" applyProtection="1">
      <alignment horizontal="right" vertical="center"/>
    </xf>
    <xf numFmtId="49" fontId="42" fillId="0" borderId="0" xfId="69" applyFont="1" applyAlignment="1">
      <alignment horizontal="right" vertical="top"/>
    </xf>
    <xf numFmtId="171" fontId="48" fillId="0" borderId="0" xfId="69" applyNumberFormat="1" applyFont="1">
      <alignment vertical="top"/>
    </xf>
    <xf numFmtId="49" fontId="33" fillId="0" borderId="0" xfId="69" applyFont="1" applyAlignment="1">
      <alignment horizontal="center" vertical="center"/>
    </xf>
    <xf numFmtId="49" fontId="49" fillId="0" borderId="0" xfId="69" applyFont="1" applyAlignment="1">
      <alignment horizontal="left" vertical="center" wrapText="1"/>
    </xf>
    <xf numFmtId="173" fontId="48" fillId="0" borderId="30" xfId="71" applyNumberFormat="1" applyFont="1" applyBorder="1" applyAlignment="1">
      <alignment vertical="top"/>
    </xf>
    <xf numFmtId="173" fontId="48" fillId="0" borderId="31" xfId="71" applyNumberFormat="1" applyFont="1" applyBorder="1" applyAlignment="1">
      <alignment vertical="top"/>
    </xf>
    <xf numFmtId="49" fontId="49" fillId="0" borderId="41" xfId="69" applyFont="1" applyBorder="1" applyAlignment="1">
      <alignment vertical="top" wrapText="1"/>
    </xf>
    <xf numFmtId="169" fontId="48" fillId="30" borderId="30" xfId="40" applyNumberFormat="1" applyFont="1" applyFill="1" applyBorder="1" applyAlignment="1" applyProtection="1">
      <alignment horizontal="right"/>
      <protection locked="0"/>
    </xf>
    <xf numFmtId="169" fontId="48" fillId="30" borderId="31" xfId="40" applyNumberFormat="1" applyFont="1" applyFill="1" applyBorder="1" applyAlignment="1" applyProtection="1">
      <alignment horizontal="right"/>
      <protection locked="0"/>
    </xf>
    <xf numFmtId="169" fontId="48" fillId="0" borderId="21" xfId="72" applyNumberFormat="1" applyFont="1" applyFill="1" applyBorder="1" applyAlignment="1">
      <alignment horizontal="right"/>
    </xf>
    <xf numFmtId="49" fontId="48" fillId="0" borderId="35" xfId="69" applyFont="1" applyBorder="1" applyAlignment="1">
      <alignment vertical="top" wrapText="1"/>
    </xf>
    <xf numFmtId="49" fontId="48" fillId="0" borderId="21" xfId="69" applyFont="1" applyBorder="1">
      <alignment vertical="top"/>
    </xf>
    <xf numFmtId="169" fontId="48" fillId="30" borderId="20" xfId="69" applyNumberFormat="1" applyFont="1" applyFill="1" applyBorder="1" applyAlignment="1">
      <alignment horizontal="right" vertical="top"/>
    </xf>
    <xf numFmtId="169" fontId="48" fillId="30" borderId="1" xfId="69" applyNumberFormat="1" applyFont="1" applyFill="1" applyBorder="1" applyAlignment="1">
      <alignment horizontal="right" vertical="top"/>
    </xf>
    <xf numFmtId="169" fontId="48" fillId="0" borderId="19" xfId="69" applyNumberFormat="1" applyFont="1" applyFill="1" applyBorder="1" applyAlignment="1">
      <alignment horizontal="right" vertical="top"/>
    </xf>
    <xf numFmtId="49" fontId="48" fillId="0" borderId="23" xfId="69" applyFont="1" applyBorder="1" applyAlignment="1">
      <alignment vertical="top" wrapText="1"/>
    </xf>
    <xf numFmtId="49" fontId="48" fillId="0" borderId="19" xfId="69" applyFont="1" applyBorder="1">
      <alignment vertical="top"/>
    </xf>
    <xf numFmtId="169" fontId="48" fillId="0" borderId="20" xfId="40" applyNumberFormat="1" applyFont="1" applyFill="1" applyBorder="1" applyAlignment="1" applyProtection="1">
      <alignment horizontal="right"/>
      <protection locked="0"/>
    </xf>
    <xf numFmtId="169" fontId="48" fillId="0" borderId="1" xfId="40" applyNumberFormat="1" applyFont="1" applyFill="1" applyBorder="1" applyAlignment="1" applyProtection="1">
      <alignment horizontal="right"/>
      <protection locked="0"/>
    </xf>
    <xf numFmtId="169" fontId="48" fillId="0" borderId="19" xfId="72" applyNumberFormat="1" applyFont="1" applyFill="1" applyBorder="1" applyAlignment="1">
      <alignment horizontal="right"/>
    </xf>
    <xf numFmtId="169" fontId="48" fillId="30" borderId="20" xfId="40" applyNumberFormat="1" applyFont="1" applyFill="1" applyBorder="1" applyAlignment="1" applyProtection="1">
      <alignment horizontal="right"/>
      <protection locked="0"/>
    </xf>
    <xf numFmtId="169" fontId="48" fillId="30" borderId="1" xfId="40" applyNumberFormat="1" applyFont="1" applyFill="1" applyBorder="1" applyAlignment="1" applyProtection="1">
      <alignment horizontal="right"/>
      <protection locked="0"/>
    </xf>
    <xf numFmtId="4" fontId="48" fillId="0" borderId="20" xfId="72" applyNumberFormat="1" applyFont="1" applyFill="1" applyBorder="1" applyAlignment="1" applyProtection="1">
      <alignment horizontal="right"/>
      <protection locked="0"/>
    </xf>
    <xf numFmtId="4" fontId="48" fillId="0" borderId="1" xfId="72" applyNumberFormat="1" applyFont="1" applyFill="1" applyBorder="1" applyAlignment="1" applyProtection="1">
      <alignment horizontal="right"/>
      <protection locked="0"/>
    </xf>
    <xf numFmtId="4" fontId="48" fillId="0" borderId="19" xfId="72" applyNumberFormat="1" applyFont="1" applyFill="1" applyBorder="1" applyAlignment="1" applyProtection="1">
      <alignment horizontal="right"/>
      <protection locked="0"/>
    </xf>
    <xf numFmtId="169" fontId="48" fillId="30" borderId="1" xfId="72" applyNumberFormat="1" applyFont="1" applyFill="1" applyBorder="1" applyAlignment="1">
      <alignment horizontal="right"/>
    </xf>
    <xf numFmtId="169" fontId="48" fillId="24" borderId="1" xfId="40" applyNumberFormat="1" applyFont="1" applyFill="1" applyBorder="1" applyAlignment="1" applyProtection="1">
      <alignment horizontal="right"/>
      <protection locked="0"/>
    </xf>
    <xf numFmtId="169" fontId="48" fillId="0" borderId="20" xfId="69" applyNumberFormat="1" applyFont="1" applyFill="1" applyBorder="1" applyAlignment="1">
      <alignment horizontal="right" vertical="top"/>
    </xf>
    <xf numFmtId="169" fontId="48" fillId="0" borderId="1" xfId="69" applyNumberFormat="1" applyFont="1" applyFill="1" applyBorder="1" applyAlignment="1">
      <alignment horizontal="right" vertical="top"/>
    </xf>
    <xf numFmtId="169" fontId="48" fillId="26" borderId="20" xfId="72" applyNumberFormat="1" applyFont="1" applyFill="1" applyBorder="1" applyAlignment="1">
      <alignment horizontal="right"/>
    </xf>
    <xf numFmtId="169" fontId="48" fillId="26" borderId="1" xfId="72" applyNumberFormat="1" applyFont="1" applyFill="1" applyBorder="1" applyAlignment="1">
      <alignment horizontal="right"/>
    </xf>
    <xf numFmtId="169" fontId="48" fillId="26" borderId="19" xfId="72" applyNumberFormat="1" applyFont="1" applyFill="1" applyBorder="1" applyAlignment="1">
      <alignment horizontal="right"/>
    </xf>
    <xf numFmtId="49" fontId="48" fillId="0" borderId="28" xfId="69" applyFont="1" applyBorder="1" applyAlignment="1">
      <alignment vertical="top" wrapText="1"/>
    </xf>
    <xf numFmtId="49" fontId="48" fillId="0" borderId="36" xfId="69" applyFont="1" applyBorder="1">
      <alignment vertical="top"/>
    </xf>
    <xf numFmtId="169" fontId="48" fillId="26" borderId="37" xfId="72" applyNumberFormat="1" applyFont="1" applyFill="1" applyBorder="1" applyAlignment="1">
      <alignment horizontal="right"/>
    </xf>
    <xf numFmtId="169" fontId="48" fillId="26" borderId="22" xfId="72" applyNumberFormat="1" applyFont="1" applyFill="1" applyBorder="1" applyAlignment="1">
      <alignment horizontal="right"/>
    </xf>
    <xf numFmtId="169" fontId="48" fillId="26" borderId="36" xfId="72" applyNumberFormat="1" applyFont="1" applyFill="1" applyBorder="1" applyAlignment="1">
      <alignment horizontal="right"/>
    </xf>
    <xf numFmtId="174" fontId="48" fillId="0" borderId="0" xfId="69" applyNumberFormat="1" applyFont="1">
      <alignment vertical="top"/>
    </xf>
    <xf numFmtId="0" fontId="51" fillId="0" borderId="32" xfId="38" applyFont="1" applyFill="1" applyBorder="1" applyAlignment="1">
      <alignment horizontal="center" vertical="center" wrapText="1"/>
    </xf>
    <xf numFmtId="0" fontId="51" fillId="0" borderId="43" xfId="38" applyFont="1" applyFill="1" applyBorder="1">
      <alignment horizontal="center" vertical="center" wrapText="1"/>
    </xf>
    <xf numFmtId="168" fontId="33" fillId="3" borderId="0" xfId="69" applyNumberFormat="1" applyFont="1" applyFill="1">
      <alignment vertical="top"/>
    </xf>
    <xf numFmtId="49" fontId="33" fillId="3" borderId="1" xfId="69" applyFont="1" applyFill="1" applyBorder="1" applyAlignment="1">
      <alignment horizontal="center"/>
    </xf>
    <xf numFmtId="169" fontId="39" fillId="0" borderId="0" xfId="69" applyNumberFormat="1" applyFont="1" applyAlignment="1">
      <alignment vertical="center"/>
    </xf>
    <xf numFmtId="169" fontId="37" fillId="0" borderId="0" xfId="69" applyNumberFormat="1" applyFont="1" applyFill="1" applyAlignment="1">
      <alignment horizontal="left" vertical="center"/>
    </xf>
    <xf numFmtId="169" fontId="49" fillId="0" borderId="0" xfId="69" applyNumberFormat="1" applyFont="1">
      <alignment vertical="top"/>
    </xf>
    <xf numFmtId="49" fontId="33" fillId="3" borderId="1" xfId="69" applyFont="1" applyFill="1" applyBorder="1" applyAlignment="1">
      <alignment horizontal="center" vertical="center" wrapText="1"/>
    </xf>
    <xf numFmtId="49" fontId="40" fillId="3" borderId="1" xfId="69" applyFont="1" applyFill="1" applyBorder="1" applyAlignment="1">
      <alignment horizontal="left" vertical="center" wrapText="1"/>
    </xf>
    <xf numFmtId="169" fontId="52" fillId="3" borderId="19" xfId="72" applyNumberFormat="1" applyFont="1" applyFill="1" applyBorder="1" applyAlignment="1">
      <alignment horizontal="right"/>
    </xf>
    <xf numFmtId="169" fontId="52" fillId="3" borderId="1" xfId="72" applyNumberFormat="1" applyFont="1" applyFill="1" applyBorder="1" applyAlignment="1">
      <alignment horizontal="right"/>
    </xf>
    <xf numFmtId="169" fontId="52" fillId="3" borderId="19" xfId="69" applyNumberFormat="1" applyFont="1" applyFill="1" applyBorder="1" applyAlignment="1">
      <alignment horizontal="right" vertical="top"/>
    </xf>
    <xf numFmtId="169" fontId="52" fillId="3" borderId="1" xfId="69" applyNumberFormat="1" applyFont="1" applyFill="1" applyBorder="1" applyAlignment="1">
      <alignment horizontal="right" vertical="top"/>
    </xf>
    <xf numFmtId="169" fontId="52" fillId="3" borderId="1" xfId="40" applyNumberFormat="1" applyFont="1" applyFill="1" applyBorder="1" applyAlignment="1" applyProtection="1">
      <alignment horizontal="right"/>
      <protection locked="0"/>
    </xf>
    <xf numFmtId="169" fontId="52" fillId="3" borderId="20" xfId="40" applyNumberFormat="1" applyFont="1" applyFill="1" applyBorder="1" applyAlignment="1" applyProtection="1">
      <alignment horizontal="right"/>
      <protection locked="0"/>
    </xf>
    <xf numFmtId="167" fontId="43" fillId="3" borderId="1" xfId="69" applyNumberFormat="1" applyFont="1" applyFill="1" applyBorder="1" applyAlignment="1">
      <alignment horizontal="center" vertical="center" wrapText="1"/>
    </xf>
    <xf numFmtId="169" fontId="34" fillId="0" borderId="0" xfId="69" applyNumberFormat="1" applyFont="1" applyFill="1" applyAlignment="1">
      <alignment horizontal="center" vertical="center"/>
    </xf>
    <xf numFmtId="169" fontId="34" fillId="0" borderId="0" xfId="69" applyNumberFormat="1" applyFont="1" applyFill="1">
      <alignment vertical="top"/>
    </xf>
    <xf numFmtId="169" fontId="34" fillId="0" borderId="0" xfId="69" applyNumberFormat="1" applyFont="1" applyFill="1" applyAlignment="1">
      <alignment horizontal="center" vertical="top"/>
    </xf>
    <xf numFmtId="169" fontId="34" fillId="0" borderId="0" xfId="69" applyNumberFormat="1" applyFont="1" applyAlignment="1">
      <alignment horizontal="center" vertical="top"/>
    </xf>
    <xf numFmtId="167" fontId="33" fillId="3" borderId="1" xfId="69" applyNumberFormat="1" applyFont="1" applyFill="1" applyBorder="1" applyAlignment="1">
      <alignment horizontal="center" vertical="center"/>
    </xf>
    <xf numFmtId="2" fontId="33" fillId="3" borderId="1" xfId="69" applyNumberFormat="1" applyFont="1" applyFill="1" applyBorder="1" applyAlignment="1">
      <alignment horizontal="center" vertical="center"/>
    </xf>
    <xf numFmtId="2" fontId="33" fillId="3" borderId="1" xfId="69" applyNumberFormat="1" applyFont="1" applyFill="1" applyBorder="1" applyAlignment="1">
      <alignment horizontal="center" vertical="center" wrapText="1"/>
    </xf>
    <xf numFmtId="2" fontId="33" fillId="3" borderId="1" xfId="69" applyNumberFormat="1" applyFont="1" applyFill="1" applyBorder="1" applyAlignment="1">
      <alignment horizontal="center"/>
    </xf>
    <xf numFmtId="49" fontId="33" fillId="0" borderId="0" xfId="69" applyFont="1" applyAlignment="1">
      <alignment horizontal="center" vertical="center" wrapText="1"/>
    </xf>
    <xf numFmtId="49" fontId="33" fillId="0" borderId="0" xfId="69" applyFont="1" applyAlignment="1">
      <alignment horizontal="center" vertical="top"/>
    </xf>
    <xf numFmtId="49" fontId="48" fillId="0" borderId="0" xfId="69" applyFont="1" applyAlignment="1">
      <alignment horizontal="center" vertical="top"/>
    </xf>
    <xf numFmtId="49" fontId="42" fillId="0" borderId="0" xfId="69" applyFont="1" applyAlignment="1">
      <alignment horizontal="right" vertical="top"/>
    </xf>
    <xf numFmtId="0" fontId="33" fillId="0" borderId="0" xfId="69" applyNumberFormat="1" applyFont="1" applyFill="1" applyBorder="1" applyAlignment="1" applyProtection="1">
      <alignment horizontal="right" vertical="center"/>
    </xf>
    <xf numFmtId="49" fontId="33" fillId="3" borderId="0" xfId="69" applyFont="1" applyFill="1" applyAlignment="1">
      <alignment horizontal="right" vertical="top"/>
    </xf>
    <xf numFmtId="3" fontId="48" fillId="32" borderId="0" xfId="69" applyNumberFormat="1" applyFont="1" applyFill="1">
      <alignment vertical="top"/>
    </xf>
    <xf numFmtId="0" fontId="33" fillId="0" borderId="0" xfId="69" applyNumberFormat="1" applyFont="1" applyFill="1" applyBorder="1" applyAlignment="1" applyProtection="1">
      <alignment horizontal="right" vertical="center"/>
    </xf>
    <xf numFmtId="169" fontId="48" fillId="3" borderId="31" xfId="40" applyNumberFormat="1" applyFont="1" applyFill="1" applyBorder="1" applyAlignment="1" applyProtection="1">
      <alignment horizontal="right"/>
      <protection locked="0"/>
    </xf>
    <xf numFmtId="169" fontId="52" fillId="3" borderId="30" xfId="40" applyNumberFormat="1" applyFont="1" applyFill="1" applyBorder="1" applyAlignment="1" applyProtection="1">
      <alignment horizontal="right"/>
      <protection locked="0"/>
    </xf>
    <xf numFmtId="49" fontId="45" fillId="31" borderId="1" xfId="69" applyFont="1" applyFill="1" applyBorder="1" applyAlignment="1">
      <alignment horizontal="center" vertical="center" wrapText="1"/>
    </xf>
    <xf numFmtId="49" fontId="44" fillId="31" borderId="1" xfId="69" applyFont="1" applyFill="1" applyBorder="1" applyAlignment="1">
      <alignment horizontal="center" vertical="center" wrapText="1"/>
    </xf>
    <xf numFmtId="49" fontId="40" fillId="0" borderId="0" xfId="69" applyFont="1" applyFill="1" applyAlignment="1">
      <alignment horizontal="right"/>
    </xf>
    <xf numFmtId="49" fontId="33" fillId="3" borderId="1" xfId="69" applyNumberFormat="1" applyFont="1" applyFill="1" applyBorder="1" applyAlignment="1">
      <alignment horizontal="center" vertical="center" wrapText="1"/>
    </xf>
    <xf numFmtId="49" fontId="40" fillId="3" borderId="1" xfId="69" applyFont="1" applyFill="1" applyBorder="1" applyAlignment="1">
      <alignment horizontal="right" vertical="center" wrapText="1"/>
    </xf>
    <xf numFmtId="49" fontId="33" fillId="3" borderId="1" xfId="69" applyFont="1" applyFill="1" applyBorder="1" applyAlignment="1">
      <alignment horizontal="center" vertical="center" wrapText="1"/>
    </xf>
    <xf numFmtId="49" fontId="40" fillId="3" borderId="1" xfId="69" applyFont="1" applyFill="1" applyBorder="1" applyAlignment="1">
      <alignment horizontal="left" vertical="center" wrapText="1"/>
    </xf>
    <xf numFmtId="49" fontId="40" fillId="3" borderId="23" xfId="69" applyFont="1" applyFill="1" applyBorder="1" applyAlignment="1">
      <alignment horizontal="left" vertical="center" wrapText="1"/>
    </xf>
    <xf numFmtId="49" fontId="40" fillId="3" borderId="2" xfId="69" applyFont="1" applyFill="1" applyBorder="1" applyAlignment="1">
      <alignment horizontal="left" vertical="center" wrapText="1"/>
    </xf>
    <xf numFmtId="49" fontId="40" fillId="3" borderId="3" xfId="69" applyFont="1" applyFill="1" applyBorder="1" applyAlignment="1">
      <alignment horizontal="left" vertical="center" wrapText="1"/>
    </xf>
    <xf numFmtId="49" fontId="37" fillId="0" borderId="0" xfId="69" applyFont="1" applyAlignment="1">
      <alignment horizontal="left" vertical="center"/>
    </xf>
    <xf numFmtId="0" fontId="37" fillId="0" borderId="0" xfId="70" applyFont="1" applyFill="1" applyAlignment="1">
      <alignment horizontal="center"/>
    </xf>
    <xf numFmtId="0" fontId="37" fillId="0" borderId="0" xfId="70" applyFont="1" applyFill="1" applyAlignment="1">
      <alignment horizontal="left" vertical="center"/>
    </xf>
    <xf numFmtId="49" fontId="40" fillId="3" borderId="17" xfId="69" applyFont="1" applyFill="1" applyBorder="1" applyAlignment="1">
      <alignment horizontal="left" vertical="center" wrapText="1"/>
    </xf>
    <xf numFmtId="49" fontId="40" fillId="3" borderId="22" xfId="69" applyFont="1" applyFill="1" applyBorder="1" applyAlignment="1">
      <alignment horizontal="left" vertical="center" wrapText="1"/>
    </xf>
    <xf numFmtId="49" fontId="40" fillId="0" borderId="16" xfId="69" applyFont="1" applyBorder="1" applyAlignment="1">
      <alignment horizontal="left" vertical="top" wrapText="1" shrinkToFit="1"/>
    </xf>
    <xf numFmtId="49" fontId="40" fillId="0" borderId="0" xfId="69" applyFont="1" applyBorder="1" applyAlignment="1">
      <alignment horizontal="left" vertical="top" wrapText="1" shrinkToFit="1"/>
    </xf>
    <xf numFmtId="49" fontId="37" fillId="0" borderId="0" xfId="69" applyFont="1" applyAlignment="1">
      <alignment horizontal="left" vertical="center" wrapText="1"/>
    </xf>
    <xf numFmtId="49" fontId="37" fillId="0" borderId="0" xfId="69" applyFont="1" applyFill="1" applyAlignment="1">
      <alignment horizontal="center" vertical="center"/>
    </xf>
    <xf numFmtId="0" fontId="37" fillId="0" borderId="0" xfId="70" applyFont="1" applyFill="1" applyAlignment="1">
      <alignment horizontal="left"/>
    </xf>
    <xf numFmtId="49" fontId="41" fillId="0" borderId="0" xfId="69" applyFont="1" applyBorder="1" applyAlignment="1">
      <alignment horizontal="left" vertical="top" wrapText="1" shrinkToFit="1"/>
    </xf>
    <xf numFmtId="49" fontId="42" fillId="0" borderId="0" xfId="69" applyFont="1" applyAlignment="1">
      <alignment horizontal="right" vertical="top"/>
    </xf>
    <xf numFmtId="0" fontId="51" fillId="0" borderId="10" xfId="38" applyFont="1" applyFill="1" applyBorder="1" applyAlignment="1">
      <alignment horizontal="center" vertical="center" wrapText="1"/>
    </xf>
    <xf numFmtId="0" fontId="51" fillId="0" borderId="52" xfId="38" applyFont="1" applyFill="1" applyBorder="1" applyAlignment="1">
      <alignment horizontal="center" vertical="center" wrapText="1"/>
    </xf>
    <xf numFmtId="0" fontId="51" fillId="0" borderId="53" xfId="38" applyFont="1" applyFill="1" applyBorder="1" applyAlignment="1">
      <alignment horizontal="center" vertical="center" wrapText="1"/>
    </xf>
    <xf numFmtId="0" fontId="51" fillId="0" borderId="49" xfId="38" applyFont="1" applyFill="1" applyBorder="1" applyAlignment="1">
      <alignment horizontal="center" vertical="center" wrapText="1"/>
    </xf>
    <xf numFmtId="0" fontId="51" fillId="0" borderId="50" xfId="38" applyFont="1" applyFill="1" applyBorder="1" applyAlignment="1">
      <alignment horizontal="center" vertical="center" wrapText="1"/>
    </xf>
    <xf numFmtId="0" fontId="51" fillId="0" borderId="51" xfId="38" applyFont="1" applyFill="1" applyBorder="1" applyAlignment="1">
      <alignment horizontal="center" vertical="center" wrapText="1"/>
    </xf>
    <xf numFmtId="49" fontId="51" fillId="0" borderId="45" xfId="69" applyFont="1" applyFill="1" applyBorder="1" applyAlignment="1">
      <alignment horizontal="center" vertical="top"/>
    </xf>
    <xf numFmtId="49" fontId="51" fillId="0" borderId="47" xfId="69" applyFont="1" applyFill="1" applyBorder="1" applyAlignment="1">
      <alignment horizontal="center" vertical="top"/>
    </xf>
    <xf numFmtId="49" fontId="51" fillId="0" borderId="48" xfId="69" applyFont="1" applyFill="1" applyBorder="1" applyAlignment="1">
      <alignment horizontal="center" vertical="top"/>
    </xf>
    <xf numFmtId="0" fontId="51" fillId="0" borderId="34" xfId="38" applyFont="1" applyFill="1" applyBorder="1">
      <alignment horizontal="center" vertical="center" wrapText="1"/>
    </xf>
    <xf numFmtId="0" fontId="51" fillId="0" borderId="41" xfId="38" applyFont="1" applyFill="1" applyBorder="1">
      <alignment horizontal="center" vertical="center" wrapText="1"/>
    </xf>
    <xf numFmtId="0" fontId="51" fillId="0" borderId="46" xfId="38" applyFont="1" applyFill="1" applyBorder="1">
      <alignment horizontal="center" vertical="center" wrapText="1"/>
    </xf>
    <xf numFmtId="0" fontId="34" fillId="0" borderId="0" xfId="33" applyFont="1" applyAlignment="1">
      <alignment horizontal="center" vertical="center" wrapText="1"/>
    </xf>
    <xf numFmtId="0" fontId="33" fillId="0" borderId="0" xfId="69" applyNumberFormat="1" applyFont="1" applyFill="1" applyBorder="1" applyAlignment="1" applyProtection="1">
      <alignment horizontal="right" vertical="center"/>
    </xf>
    <xf numFmtId="49" fontId="33" fillId="0" borderId="0" xfId="69" applyFont="1" applyAlignment="1">
      <alignment horizontal="right" vertical="top"/>
    </xf>
    <xf numFmtId="49" fontId="49" fillId="0" borderId="29" xfId="69" applyFont="1" applyBorder="1" applyAlignment="1">
      <alignment horizontal="left" vertical="center" wrapText="1"/>
    </xf>
    <xf numFmtId="49" fontId="49" fillId="0" borderId="0" xfId="69" applyFont="1" applyBorder="1" applyAlignment="1">
      <alignment horizontal="left" vertical="center" wrapText="1"/>
    </xf>
    <xf numFmtId="49" fontId="33" fillId="0" borderId="0" xfId="69" applyFont="1" applyAlignment="1">
      <alignment horizontal="center" vertical="center" wrapText="1"/>
    </xf>
    <xf numFmtId="49" fontId="33" fillId="0" borderId="0" xfId="69" applyFont="1" applyAlignment="1">
      <alignment horizontal="center" vertical="top"/>
    </xf>
    <xf numFmtId="49" fontId="48" fillId="0" borderId="0" xfId="69" applyFont="1" applyAlignment="1">
      <alignment horizontal="center" vertical="top"/>
    </xf>
    <xf numFmtId="0" fontId="51" fillId="0" borderId="45" xfId="38" applyFont="1" applyFill="1" applyBorder="1" applyAlignment="1">
      <alignment horizontal="center" vertical="center" wrapText="1"/>
    </xf>
    <xf numFmtId="0" fontId="51" fillId="0" borderId="42" xfId="38" applyFont="1" applyFill="1" applyBorder="1" applyAlignment="1">
      <alignment horizontal="center" vertical="center" wrapText="1"/>
    </xf>
    <xf numFmtId="0" fontId="51" fillId="0" borderId="44" xfId="38" applyFont="1" applyFill="1" applyBorder="1" applyAlignment="1">
      <alignment horizontal="center" vertical="center" wrapText="1"/>
    </xf>
    <xf numFmtId="0" fontId="51" fillId="0" borderId="15" xfId="38" applyFont="1" applyFill="1" applyBorder="1" applyAlignment="1">
      <alignment horizontal="center" vertical="center" wrapText="1"/>
    </xf>
    <xf numFmtId="0" fontId="51" fillId="0" borderId="19" xfId="38" applyFont="1" applyFill="1" applyBorder="1" applyAlignment="1">
      <alignment horizontal="center" vertical="center" wrapText="1"/>
    </xf>
    <xf numFmtId="0" fontId="51" fillId="0" borderId="18" xfId="38" applyFont="1" applyFill="1" applyBorder="1" applyAlignment="1">
      <alignment horizontal="center" vertical="center" wrapText="1"/>
    </xf>
    <xf numFmtId="49" fontId="51" fillId="0" borderId="15" xfId="69" applyFont="1" applyFill="1" applyBorder="1" applyAlignment="1">
      <alignment horizontal="center" vertical="top"/>
    </xf>
    <xf numFmtId="49" fontId="51" fillId="0" borderId="25" xfId="69" applyFont="1" applyFill="1" applyBorder="1" applyAlignment="1">
      <alignment horizontal="center" vertical="top"/>
    </xf>
    <xf numFmtId="49" fontId="51" fillId="0" borderId="24" xfId="69" applyFont="1" applyFill="1" applyBorder="1" applyAlignment="1">
      <alignment horizontal="center" vertical="top"/>
    </xf>
    <xf numFmtId="0" fontId="51" fillId="0" borderId="18" xfId="38" applyFont="1" applyFill="1" applyBorder="1">
      <alignment horizontal="center" vertical="center" wrapText="1"/>
    </xf>
    <xf numFmtId="0" fontId="51" fillId="0" borderId="17" xfId="38" applyFont="1" applyFill="1" applyBorder="1">
      <alignment horizontal="center" vertical="center" wrapText="1"/>
    </xf>
    <xf numFmtId="0" fontId="51" fillId="0" borderId="40" xfId="38" applyFont="1" applyFill="1" applyBorder="1">
      <alignment horizontal="center" vertical="center" wrapText="1"/>
    </xf>
    <xf numFmtId="0" fontId="34" fillId="0" borderId="0" xfId="33" applyFont="1" applyAlignment="1">
      <alignment horizontal="center" vertical="center"/>
    </xf>
    <xf numFmtId="0" fontId="51" fillId="0" borderId="25" xfId="38" applyFont="1" applyFill="1" applyBorder="1" applyAlignment="1">
      <alignment horizontal="center" vertical="center" wrapText="1"/>
    </xf>
    <xf numFmtId="0" fontId="51" fillId="0" borderId="1" xfId="38" applyFont="1" applyFill="1" applyBorder="1" applyAlignment="1">
      <alignment horizontal="center" vertical="center" wrapText="1"/>
    </xf>
    <xf numFmtId="0" fontId="51" fillId="0" borderId="17" xfId="38" applyFont="1" applyFill="1" applyBorder="1" applyAlignment="1">
      <alignment horizontal="center" vertical="center" wrapText="1"/>
    </xf>
    <xf numFmtId="49" fontId="49" fillId="0" borderId="0" xfId="69" applyFont="1" applyAlignment="1">
      <alignment horizontal="left" vertical="center" wrapText="1"/>
    </xf>
  </cellXfs>
  <cellStyles count="73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Currency [0]" xfId="19"/>
    <cellStyle name="Normal_Form2.1" xfId="20"/>
    <cellStyle name="Normal1" xfId="21"/>
    <cellStyle name="Price_Body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Беззащитный" xfId="29"/>
    <cellStyle name="Ввод  2" xfId="30"/>
    <cellStyle name="Вывод 2" xfId="31"/>
    <cellStyle name="Вычисление 2" xfId="32"/>
    <cellStyle name="Заголовок" xfId="33"/>
    <cellStyle name="Заголовок 1 2" xfId="34"/>
    <cellStyle name="Заголовок 2 2" xfId="35"/>
    <cellStyle name="Заголовок 3 2" xfId="36"/>
    <cellStyle name="Заголовок 4 2" xfId="37"/>
    <cellStyle name="ЗаголовокСтолбца" xfId="38"/>
    <cellStyle name="Защитный" xfId="39"/>
    <cellStyle name="Значение" xfId="40"/>
    <cellStyle name="Итог 2" xfId="41"/>
    <cellStyle name="Контрольная ячейка 2" xfId="42"/>
    <cellStyle name="Мой заголовок" xfId="43"/>
    <cellStyle name="Мой заголовок листа" xfId="44"/>
    <cellStyle name="Мои наименования показателей" xfId="45"/>
    <cellStyle name="Название 2" xfId="46"/>
    <cellStyle name="Нейтральный 2" xfId="47"/>
    <cellStyle name="Обычный" xfId="0" builtinId="0"/>
    <cellStyle name="Обычный 2" xfId="48"/>
    <cellStyle name="Обычный 3" xfId="49"/>
    <cellStyle name="Обычный 4" xfId="69"/>
    <cellStyle name="Обычный_2007 форма 3 и 3.1 Заявка" xfId="70"/>
    <cellStyle name="Плохой 2" xfId="50"/>
    <cellStyle name="Пояснение 2" xfId="51"/>
    <cellStyle name="Примечание 2" xfId="52"/>
    <cellStyle name="Примечание 3" xfId="53"/>
    <cellStyle name="Процентный 2" xfId="54"/>
    <cellStyle name="Связанная ячейка 2" xfId="55"/>
    <cellStyle name="Стиль 1" xfId="56"/>
    <cellStyle name="Текст предупреждения 2" xfId="57"/>
    <cellStyle name="Текстовый" xfId="58"/>
    <cellStyle name="Текстовый 2" xfId="59"/>
    <cellStyle name="Текстовый 3" xfId="60"/>
    <cellStyle name="Тысячи [0]_3Com" xfId="61"/>
    <cellStyle name="Тысячи_3Com" xfId="62"/>
    <cellStyle name="Финансовый 2" xfId="63"/>
    <cellStyle name="Финансовый 3" xfId="64"/>
    <cellStyle name="Финансовый 4" xfId="71"/>
    <cellStyle name="Формула" xfId="65"/>
    <cellStyle name="Формула 2" xfId="72"/>
    <cellStyle name="ФормулаВБ" xfId="66"/>
    <cellStyle name="ФормулаНаКонтроль" xfId="67"/>
    <cellStyle name="Хороший 2" xfId="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olkov-ds\&#1090;&#1089;&#1086;\Documents%20and%20Settings\pogup\Local%20Settings\Temporary%20Internet%20Files\Content.IE5\YD5I3I9C\&#1050;&#1072;&#1088;&#1072;&#1084;&#1079;&#1080;&#108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olkov-ds\&#1090;&#1089;&#1086;\Documents%20and%20Settings\pogup\Local%20Settings\Temporary%20Internet%20Files\Content.IE5\YD5I3I9C\&#1061;&#1072;&#1081;&#1088;&#1091;&#1083;&#1080;&#108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olkov-ds\&#1090;&#1089;&#1086;\Documents%20and%20Settings\pogup\Local%20Settings\Temporary%20Internet%20Files\Content.IE5\YD5I3I9C\&#1054;&#1089;&#1090;&#1072;&#1074;&#1096;&#1080;&#1077;&#1089;&#1103;%20&#1089;&#1090;&#1088;&#1072;&#1085;&#1080;&#1095;&#1082;&#108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olkov-ds\&#1090;&#1089;&#1086;\Documents%20and%20Settings\Merzlakova-AV\&#1052;&#1086;&#1080;%20&#1076;&#1086;&#1082;&#1091;&#1084;&#1077;&#1085;&#1090;&#1099;\&#1058;&#1057;&#1054;\&#1073;&#1072;&#1083;&#1072;&#1085;&#1089;&#1099;%202009\67%20&#1055;&#1060;&#1050;%20%202009%20&#1086;&#1082;&#1086;&#1085;&#1095;&#1072;&#1090;&#1077;&#1083;&#1100;&#1085;&#1099;&#1081;%20&#1074;&#1072;&#1088;&#1080;&#1072;&#1085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Control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"/>
      <sheetName val="5"/>
      <sheetName val="P2.2"/>
      <sheetName val="_x0018_O???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8">
          <cell r="D8">
            <v>15739</v>
          </cell>
        </row>
      </sheetData>
      <sheetData sheetId="139">
        <row r="8">
          <cell r="D8">
            <v>15739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6" refreshError="1"/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 t="str">
            <v>ТЭС-1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 refreshError="1"/>
      <sheetData sheetId="326" refreshError="1"/>
      <sheetData sheetId="327" refreshError="1"/>
      <sheetData sheetId="328" refreshError="1"/>
      <sheetData sheetId="329">
        <row r="2">
          <cell r="A2">
            <v>0</v>
          </cell>
        </row>
      </sheetData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/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/>
      <sheetData sheetId="509"/>
      <sheetData sheetId="510"/>
      <sheetData sheetId="511"/>
      <sheetData sheetId="512"/>
      <sheetData sheetId="513"/>
      <sheetData sheetId="514">
        <row r="2">
          <cell r="A2">
            <v>0</v>
          </cell>
        </row>
      </sheetData>
      <sheetData sheetId="515"/>
      <sheetData sheetId="516"/>
      <sheetData sheetId="517"/>
      <sheetData sheetId="518">
        <row r="2">
          <cell r="A2">
            <v>0</v>
          </cell>
        </row>
      </sheetData>
      <sheetData sheetId="519">
        <row r="2">
          <cell r="A2" t="str">
            <v>ТЭС-1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/>
      <sheetData sheetId="601"/>
      <sheetData sheetId="602"/>
      <sheetData sheetId="603"/>
      <sheetData sheetId="604"/>
      <sheetData sheetId="605"/>
      <sheetData sheetId="606"/>
      <sheetData sheetId="607" refreshError="1"/>
      <sheetData sheetId="608" refreshError="1"/>
      <sheetData sheetId="60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.3_Вводы"/>
      <sheetName val="П.6_ОЛЭП"/>
      <sheetName val="П.7_ОПС"/>
      <sheetName val="Р.1_УЕ"/>
    </sheetNames>
    <sheetDataSet>
      <sheetData sheetId="0"/>
      <sheetData sheetId="1">
        <row r="22">
          <cell r="E22">
            <v>180</v>
          </cell>
          <cell r="F22">
            <v>957.88800000000015</v>
          </cell>
        </row>
        <row r="23">
          <cell r="E23">
            <v>160</v>
          </cell>
          <cell r="F23">
            <v>360.8</v>
          </cell>
        </row>
        <row r="24">
          <cell r="E24">
            <v>130</v>
          </cell>
          <cell r="F24">
            <v>4066.8059999999996</v>
          </cell>
        </row>
        <row r="25">
          <cell r="E25">
            <v>190</v>
          </cell>
          <cell r="F25">
            <v>861.83</v>
          </cell>
        </row>
        <row r="26">
          <cell r="E26">
            <v>160</v>
          </cell>
          <cell r="F26">
            <v>1776.45</v>
          </cell>
        </row>
        <row r="30">
          <cell r="E30">
            <v>170</v>
          </cell>
          <cell r="F30">
            <v>564.52</v>
          </cell>
        </row>
        <row r="31">
          <cell r="E31">
            <v>140</v>
          </cell>
          <cell r="F31">
            <v>127.5</v>
          </cell>
        </row>
        <row r="32">
          <cell r="E32">
            <v>120</v>
          </cell>
          <cell r="F32">
            <v>815.89800000000002</v>
          </cell>
        </row>
        <row r="33">
          <cell r="E33">
            <v>180</v>
          </cell>
          <cell r="F33">
            <v>70.984999999999999</v>
          </cell>
        </row>
        <row r="34">
          <cell r="E34">
            <v>150</v>
          </cell>
          <cell r="F34">
            <v>201.70600000000002</v>
          </cell>
        </row>
        <row r="35">
          <cell r="E35">
            <v>160</v>
          </cell>
          <cell r="F35">
            <v>291.85000000000002</v>
          </cell>
        </row>
        <row r="36">
          <cell r="E36">
            <v>140</v>
          </cell>
          <cell r="F36">
            <v>6906.9290000000001</v>
          </cell>
        </row>
        <row r="37">
          <cell r="E37">
            <v>110</v>
          </cell>
          <cell r="F37">
            <v>7143.5269999999991</v>
          </cell>
        </row>
        <row r="39">
          <cell r="E39">
            <v>350</v>
          </cell>
          <cell r="F39">
            <v>302.08999999999997</v>
          </cell>
        </row>
        <row r="42">
          <cell r="E42">
            <v>260</v>
          </cell>
          <cell r="F42">
            <v>1817.078</v>
          </cell>
        </row>
        <row r="43">
          <cell r="E43">
            <v>220</v>
          </cell>
          <cell r="F43">
            <v>9277.1919999999991</v>
          </cell>
        </row>
        <row r="44">
          <cell r="E44">
            <v>150</v>
          </cell>
          <cell r="F44">
            <v>1508.49</v>
          </cell>
        </row>
        <row r="45">
          <cell r="E45">
            <v>270</v>
          </cell>
          <cell r="F45">
            <v>432.911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.5_СвИнП"/>
      <sheetName val="Р.2_ПрИнП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Р.4_ОЗбц"/>
      <sheetName val="Р.5_Проекция HBB"/>
      <sheetName val="Р.6_ФинПр"/>
      <sheetName val="Р.7_ПСод"/>
      <sheetName val="Р.9_Тариф"/>
      <sheetName val="А.1_Анализ ДТ"/>
      <sheetName val="Р.8_ППот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>
        <row r="6">
          <cell r="D6">
            <v>4</v>
          </cell>
          <cell r="E6">
            <v>5</v>
          </cell>
          <cell r="F6">
            <v>6</v>
          </cell>
        </row>
        <row r="7">
          <cell r="D7">
            <v>1500</v>
          </cell>
          <cell r="E7">
            <v>1902</v>
          </cell>
          <cell r="F7">
            <v>970</v>
          </cell>
        </row>
        <row r="9">
          <cell r="B9" t="str">
            <v>ВН</v>
          </cell>
          <cell r="D9">
            <v>38227.9</v>
          </cell>
          <cell r="E9">
            <v>38548.850000000006</v>
          </cell>
          <cell r="F9">
            <v>40608.450000000004</v>
          </cell>
        </row>
        <row r="10">
          <cell r="B10" t="str">
            <v>СН</v>
          </cell>
          <cell r="D10">
            <v>5266.39</v>
          </cell>
          <cell r="E10">
            <v>3138.04</v>
          </cell>
          <cell r="F10">
            <v>3625.6061</v>
          </cell>
        </row>
        <row r="11">
          <cell r="B11" t="str">
            <v>в том числе</v>
          </cell>
        </row>
        <row r="12">
          <cell r="B12" t="str">
            <v>СН1</v>
          </cell>
          <cell r="D12">
            <v>1943.7900000000002</v>
          </cell>
          <cell r="E12">
            <v>1394.09</v>
          </cell>
          <cell r="F12">
            <v>1411.4700000000003</v>
          </cell>
        </row>
        <row r="13">
          <cell r="B13" t="str">
            <v>СН2</v>
          </cell>
          <cell r="D13">
            <v>3322.6</v>
          </cell>
          <cell r="E13">
            <v>1743.95</v>
          </cell>
          <cell r="F13">
            <v>2214.1360999999997</v>
          </cell>
        </row>
        <row r="14">
          <cell r="B14" t="str">
            <v>НН</v>
          </cell>
          <cell r="D14">
            <v>1485.9</v>
          </cell>
          <cell r="E14">
            <v>840.87</v>
          </cell>
          <cell r="F14">
            <v>1149.8800000000001</v>
          </cell>
        </row>
        <row r="15">
          <cell r="B15" t="str">
            <v xml:space="preserve">Потери электрической энергии </v>
          </cell>
        </row>
        <row r="16">
          <cell r="B16" t="str">
            <v>ВН</v>
          </cell>
          <cell r="D16">
            <v>6.2700000000000006E-2</v>
          </cell>
          <cell r="E16">
            <v>6.2E-2</v>
          </cell>
          <cell r="F16">
            <v>6.2E-2</v>
          </cell>
        </row>
        <row r="17">
          <cell r="B17" t="str">
            <v>СН</v>
          </cell>
        </row>
        <row r="18">
          <cell r="B18" t="str">
            <v>в том числе</v>
          </cell>
        </row>
        <row r="19">
          <cell r="B19" t="str">
            <v>СН1</v>
          </cell>
          <cell r="D19">
            <v>7.6899999999999996E-2</v>
          </cell>
          <cell r="E19">
            <v>0.09</v>
          </cell>
          <cell r="F19">
            <v>0.09</v>
          </cell>
        </row>
        <row r="20">
          <cell r="B20" t="str">
            <v>СН2</v>
          </cell>
          <cell r="D20">
            <v>0.1535</v>
          </cell>
          <cell r="E20">
            <v>0.1207</v>
          </cell>
          <cell r="F20">
            <v>0.1207</v>
          </cell>
        </row>
        <row r="21">
          <cell r="B21" t="str">
            <v>НН</v>
          </cell>
          <cell r="D21">
            <v>0.19969999999999999</v>
          </cell>
          <cell r="E21">
            <v>0.15260000000000001</v>
          </cell>
          <cell r="F21">
            <v>0.15260000000000001</v>
          </cell>
        </row>
        <row r="22">
          <cell r="B22" t="str">
            <v>Полезный отпуск электрической энергии</v>
          </cell>
        </row>
        <row r="23">
          <cell r="B23" t="str">
            <v>ВН</v>
          </cell>
          <cell r="D23">
            <v>30683.1607</v>
          </cell>
          <cell r="E23">
            <v>33159.101300000002</v>
          </cell>
          <cell r="F23">
            <v>34605.360000000001</v>
          </cell>
        </row>
        <row r="24">
          <cell r="B24" t="str">
            <v>СН</v>
          </cell>
          <cell r="D24">
            <v>2794.1934799999999</v>
          </cell>
          <cell r="E24">
            <v>1923.8271199999999</v>
          </cell>
          <cell r="F24">
            <v>2043.4701583807016</v>
          </cell>
        </row>
        <row r="25">
          <cell r="B25" t="str">
            <v>в том числе</v>
          </cell>
        </row>
        <row r="26">
          <cell r="B26" t="str">
            <v>СН1</v>
          </cell>
          <cell r="D26">
            <v>1467.5125800000001</v>
          </cell>
          <cell r="E26">
            <v>1231.2419</v>
          </cell>
          <cell r="F26">
            <v>1246.5899999999999</v>
          </cell>
        </row>
        <row r="27">
          <cell r="B27" t="str">
            <v>СН2</v>
          </cell>
          <cell r="D27">
            <v>1326.6809000000001</v>
          </cell>
          <cell r="E27">
            <v>692.58522000000005</v>
          </cell>
          <cell r="F27">
            <v>796.88015838070169</v>
          </cell>
        </row>
        <row r="28">
          <cell r="B28" t="str">
            <v>НН</v>
          </cell>
          <cell r="D28">
            <v>1189.1658</v>
          </cell>
          <cell r="E28">
            <v>712.55320000000006</v>
          </cell>
          <cell r="F28">
            <v>974.43027878234784</v>
          </cell>
        </row>
        <row r="29">
          <cell r="B29" t="str">
            <v>Расходы на компенсацию потерь</v>
          </cell>
        </row>
        <row r="30">
          <cell r="B30" t="str">
            <v>ВН</v>
          </cell>
          <cell r="D30">
            <v>3595333.9950000001</v>
          </cell>
          <cell r="E30">
            <v>4545834.5874000015</v>
          </cell>
          <cell r="F30">
            <v>2442192.1830000007</v>
          </cell>
        </row>
        <row r="31">
          <cell r="B31" t="str">
            <v>СН</v>
          </cell>
          <cell r="D31">
            <v>1586848.6485497858</v>
          </cell>
          <cell r="E31">
            <v>1027973.4416346618</v>
          </cell>
          <cell r="F31">
            <v>612034.5575251882</v>
          </cell>
        </row>
        <row r="32">
          <cell r="B32" t="str">
            <v>в том числе</v>
          </cell>
        </row>
        <row r="33">
          <cell r="B33" t="str">
            <v>СН1</v>
          </cell>
          <cell r="D33">
            <v>445071.4587270905</v>
          </cell>
          <cell r="E33">
            <v>402226.5607842218</v>
          </cell>
          <cell r="F33">
            <v>207682.79889468584</v>
          </cell>
        </row>
        <row r="34">
          <cell r="B34" t="str">
            <v>СН2</v>
          </cell>
          <cell r="D34">
            <v>1141777.1898226952</v>
          </cell>
          <cell r="E34">
            <v>625746.88085044001</v>
          </cell>
          <cell r="F34">
            <v>404351.75863050239</v>
          </cell>
        </row>
        <row r="35">
          <cell r="B35" t="str">
            <v>НН</v>
          </cell>
          <cell r="D35">
            <v>1048307.7190308919</v>
          </cell>
          <cell r="E35">
            <v>587186.71687820752</v>
          </cell>
          <cell r="F35">
            <v>409054.3550216732</v>
          </cell>
        </row>
        <row r="36">
          <cell r="B36" t="str">
            <v>Ставка на оплату технологического расхода (потерь ) электрической энергии на ее передачу по сетям</v>
          </cell>
        </row>
        <row r="37">
          <cell r="B37" t="str">
            <v>ВН</v>
          </cell>
          <cell r="D37">
            <v>100.34140616664888</v>
          </cell>
          <cell r="E37">
            <v>125.71855010660984</v>
          </cell>
          <cell r="F37">
            <v>64.115138592750554</v>
          </cell>
        </row>
        <row r="38">
          <cell r="B38" t="str">
            <v>СН</v>
          </cell>
        </row>
        <row r="39">
          <cell r="B39" t="str">
            <v>в том числе</v>
          </cell>
        </row>
        <row r="40">
          <cell r="B40" t="str">
            <v>СН1</v>
          </cell>
          <cell r="D40">
            <v>248.04567017888613</v>
          </cell>
          <cell r="E40">
            <v>317.05787262873349</v>
          </cell>
          <cell r="F40">
            <v>161.69160940595702</v>
          </cell>
        </row>
        <row r="41">
          <cell r="B41" t="str">
            <v>СН2</v>
          </cell>
          <cell r="D41">
            <v>405.95354601984792</v>
          </cell>
          <cell r="E41">
            <v>408.06335037908036</v>
          </cell>
          <cell r="F41">
            <v>207.6911305021612</v>
          </cell>
        </row>
        <row r="42">
          <cell r="B42" t="str">
            <v>НН</v>
          </cell>
          <cell r="D42">
            <v>881.54885170542025</v>
          </cell>
          <cell r="E42">
            <v>824.06013412601681</v>
          </cell>
          <cell r="F42">
            <v>419.79768643606684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.2_БЭМ "/>
      <sheetName val="П.2_БЭЭ"/>
    </sheetNames>
    <sheetDataSet>
      <sheetData sheetId="0" refreshError="1">
        <row r="14">
          <cell r="D14">
            <v>19.369838597447472</v>
          </cell>
        </row>
      </sheetData>
      <sheetData sheetId="1" refreshError="1">
        <row r="14">
          <cell r="D14">
            <v>141.58000000000001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80"/>
  <sheetViews>
    <sheetView tabSelected="1" view="pageBreakPreview" zoomScale="80" zoomScaleNormal="70" zoomScaleSheetLayoutView="80" workbookViewId="0">
      <selection activeCell="K14" sqref="K14"/>
    </sheetView>
  </sheetViews>
  <sheetFormatPr defaultRowHeight="15.75"/>
  <cols>
    <col min="1" max="1" width="6.140625" style="3" customWidth="1"/>
    <col min="2" max="2" width="28.5703125" style="1" customWidth="1"/>
    <col min="3" max="3" width="12.7109375" style="1" customWidth="1"/>
    <col min="4" max="4" width="15.7109375" style="1" hidden="1" customWidth="1"/>
    <col min="5" max="5" width="16.85546875" style="1" hidden="1" customWidth="1"/>
    <col min="6" max="6" width="16.28515625" style="1" customWidth="1"/>
    <col min="7" max="8" width="13.140625" style="1" customWidth="1"/>
    <col min="9" max="22" width="13.140625" style="2" customWidth="1"/>
    <col min="23" max="23" width="14.140625" style="1" customWidth="1"/>
    <col min="24" max="24" width="17.5703125" style="1" customWidth="1"/>
    <col min="25" max="25" width="13" style="1" customWidth="1"/>
    <col min="26" max="26" width="10.85546875" style="1" customWidth="1"/>
    <col min="27" max="27" width="11.28515625" style="1" customWidth="1"/>
    <col min="28" max="250" width="9.140625" style="1"/>
    <col min="251" max="251" width="6.140625" style="1" customWidth="1"/>
    <col min="252" max="252" width="28.5703125" style="1" customWidth="1"/>
    <col min="253" max="253" width="12.7109375" style="1" customWidth="1"/>
    <col min="254" max="255" width="0" style="1" hidden="1" customWidth="1"/>
    <col min="256" max="256" width="16.28515625" style="1" customWidth="1"/>
    <col min="257" max="272" width="13.140625" style="1" customWidth="1"/>
    <col min="273" max="273" width="14.140625" style="1" customWidth="1"/>
    <col min="274" max="274" width="17.5703125" style="1" customWidth="1"/>
    <col min="275" max="275" width="13" style="1" customWidth="1"/>
    <col min="276" max="276" width="10.85546875" style="1" customWidth="1"/>
    <col min="277" max="283" width="11.28515625" style="1" customWidth="1"/>
    <col min="284" max="506" width="9.140625" style="1"/>
    <col min="507" max="507" width="6.140625" style="1" customWidth="1"/>
    <col min="508" max="508" width="28.5703125" style="1" customWidth="1"/>
    <col min="509" max="509" width="12.7109375" style="1" customWidth="1"/>
    <col min="510" max="511" width="0" style="1" hidden="1" customWidth="1"/>
    <col min="512" max="512" width="16.28515625" style="1" customWidth="1"/>
    <col min="513" max="528" width="13.140625" style="1" customWidth="1"/>
    <col min="529" max="529" width="14.140625" style="1" customWidth="1"/>
    <col min="530" max="530" width="17.5703125" style="1" customWidth="1"/>
    <col min="531" max="531" width="13" style="1" customWidth="1"/>
    <col min="532" max="532" width="10.85546875" style="1" customWidth="1"/>
    <col min="533" max="539" width="11.28515625" style="1" customWidth="1"/>
    <col min="540" max="762" width="9.140625" style="1"/>
    <col min="763" max="763" width="6.140625" style="1" customWidth="1"/>
    <col min="764" max="764" width="28.5703125" style="1" customWidth="1"/>
    <col min="765" max="765" width="12.7109375" style="1" customWidth="1"/>
    <col min="766" max="767" width="0" style="1" hidden="1" customWidth="1"/>
    <col min="768" max="768" width="16.28515625" style="1" customWidth="1"/>
    <col min="769" max="784" width="13.140625" style="1" customWidth="1"/>
    <col min="785" max="785" width="14.140625" style="1" customWidth="1"/>
    <col min="786" max="786" width="17.5703125" style="1" customWidth="1"/>
    <col min="787" max="787" width="13" style="1" customWidth="1"/>
    <col min="788" max="788" width="10.85546875" style="1" customWidth="1"/>
    <col min="789" max="795" width="11.28515625" style="1" customWidth="1"/>
    <col min="796" max="1018" width="9.140625" style="1"/>
    <col min="1019" max="1019" width="6.140625" style="1" customWidth="1"/>
    <col min="1020" max="1020" width="28.5703125" style="1" customWidth="1"/>
    <col min="1021" max="1021" width="12.7109375" style="1" customWidth="1"/>
    <col min="1022" max="1023" width="0" style="1" hidden="1" customWidth="1"/>
    <col min="1024" max="1024" width="16.28515625" style="1" customWidth="1"/>
    <col min="1025" max="1040" width="13.140625" style="1" customWidth="1"/>
    <col min="1041" max="1041" width="14.140625" style="1" customWidth="1"/>
    <col min="1042" max="1042" width="17.5703125" style="1" customWidth="1"/>
    <col min="1043" max="1043" width="13" style="1" customWidth="1"/>
    <col min="1044" max="1044" width="10.85546875" style="1" customWidth="1"/>
    <col min="1045" max="1051" width="11.28515625" style="1" customWidth="1"/>
    <col min="1052" max="1274" width="9.140625" style="1"/>
    <col min="1275" max="1275" width="6.140625" style="1" customWidth="1"/>
    <col min="1276" max="1276" width="28.5703125" style="1" customWidth="1"/>
    <col min="1277" max="1277" width="12.7109375" style="1" customWidth="1"/>
    <col min="1278" max="1279" width="0" style="1" hidden="1" customWidth="1"/>
    <col min="1280" max="1280" width="16.28515625" style="1" customWidth="1"/>
    <col min="1281" max="1296" width="13.140625" style="1" customWidth="1"/>
    <col min="1297" max="1297" width="14.140625" style="1" customWidth="1"/>
    <col min="1298" max="1298" width="17.5703125" style="1" customWidth="1"/>
    <col min="1299" max="1299" width="13" style="1" customWidth="1"/>
    <col min="1300" max="1300" width="10.85546875" style="1" customWidth="1"/>
    <col min="1301" max="1307" width="11.28515625" style="1" customWidth="1"/>
    <col min="1308" max="1530" width="9.140625" style="1"/>
    <col min="1531" max="1531" width="6.140625" style="1" customWidth="1"/>
    <col min="1532" max="1532" width="28.5703125" style="1" customWidth="1"/>
    <col min="1533" max="1533" width="12.7109375" style="1" customWidth="1"/>
    <col min="1534" max="1535" width="0" style="1" hidden="1" customWidth="1"/>
    <col min="1536" max="1536" width="16.28515625" style="1" customWidth="1"/>
    <col min="1537" max="1552" width="13.140625" style="1" customWidth="1"/>
    <col min="1553" max="1553" width="14.140625" style="1" customWidth="1"/>
    <col min="1554" max="1554" width="17.5703125" style="1" customWidth="1"/>
    <col min="1555" max="1555" width="13" style="1" customWidth="1"/>
    <col min="1556" max="1556" width="10.85546875" style="1" customWidth="1"/>
    <col min="1557" max="1563" width="11.28515625" style="1" customWidth="1"/>
    <col min="1564" max="1786" width="9.140625" style="1"/>
    <col min="1787" max="1787" width="6.140625" style="1" customWidth="1"/>
    <col min="1788" max="1788" width="28.5703125" style="1" customWidth="1"/>
    <col min="1789" max="1789" width="12.7109375" style="1" customWidth="1"/>
    <col min="1790" max="1791" width="0" style="1" hidden="1" customWidth="1"/>
    <col min="1792" max="1792" width="16.28515625" style="1" customWidth="1"/>
    <col min="1793" max="1808" width="13.140625" style="1" customWidth="1"/>
    <col min="1809" max="1809" width="14.140625" style="1" customWidth="1"/>
    <col min="1810" max="1810" width="17.5703125" style="1" customWidth="1"/>
    <col min="1811" max="1811" width="13" style="1" customWidth="1"/>
    <col min="1812" max="1812" width="10.85546875" style="1" customWidth="1"/>
    <col min="1813" max="1819" width="11.28515625" style="1" customWidth="1"/>
    <col min="1820" max="2042" width="9.140625" style="1"/>
    <col min="2043" max="2043" width="6.140625" style="1" customWidth="1"/>
    <col min="2044" max="2044" width="28.5703125" style="1" customWidth="1"/>
    <col min="2045" max="2045" width="12.7109375" style="1" customWidth="1"/>
    <col min="2046" max="2047" width="0" style="1" hidden="1" customWidth="1"/>
    <col min="2048" max="2048" width="16.28515625" style="1" customWidth="1"/>
    <col min="2049" max="2064" width="13.140625" style="1" customWidth="1"/>
    <col min="2065" max="2065" width="14.140625" style="1" customWidth="1"/>
    <col min="2066" max="2066" width="17.5703125" style="1" customWidth="1"/>
    <col min="2067" max="2067" width="13" style="1" customWidth="1"/>
    <col min="2068" max="2068" width="10.85546875" style="1" customWidth="1"/>
    <col min="2069" max="2075" width="11.28515625" style="1" customWidth="1"/>
    <col min="2076" max="2298" width="9.140625" style="1"/>
    <col min="2299" max="2299" width="6.140625" style="1" customWidth="1"/>
    <col min="2300" max="2300" width="28.5703125" style="1" customWidth="1"/>
    <col min="2301" max="2301" width="12.7109375" style="1" customWidth="1"/>
    <col min="2302" max="2303" width="0" style="1" hidden="1" customWidth="1"/>
    <col min="2304" max="2304" width="16.28515625" style="1" customWidth="1"/>
    <col min="2305" max="2320" width="13.140625" style="1" customWidth="1"/>
    <col min="2321" max="2321" width="14.140625" style="1" customWidth="1"/>
    <col min="2322" max="2322" width="17.5703125" style="1" customWidth="1"/>
    <col min="2323" max="2323" width="13" style="1" customWidth="1"/>
    <col min="2324" max="2324" width="10.85546875" style="1" customWidth="1"/>
    <col min="2325" max="2331" width="11.28515625" style="1" customWidth="1"/>
    <col min="2332" max="2554" width="9.140625" style="1"/>
    <col min="2555" max="2555" width="6.140625" style="1" customWidth="1"/>
    <col min="2556" max="2556" width="28.5703125" style="1" customWidth="1"/>
    <col min="2557" max="2557" width="12.7109375" style="1" customWidth="1"/>
    <col min="2558" max="2559" width="0" style="1" hidden="1" customWidth="1"/>
    <col min="2560" max="2560" width="16.28515625" style="1" customWidth="1"/>
    <col min="2561" max="2576" width="13.140625" style="1" customWidth="1"/>
    <col min="2577" max="2577" width="14.140625" style="1" customWidth="1"/>
    <col min="2578" max="2578" width="17.5703125" style="1" customWidth="1"/>
    <col min="2579" max="2579" width="13" style="1" customWidth="1"/>
    <col min="2580" max="2580" width="10.85546875" style="1" customWidth="1"/>
    <col min="2581" max="2587" width="11.28515625" style="1" customWidth="1"/>
    <col min="2588" max="2810" width="9.140625" style="1"/>
    <col min="2811" max="2811" width="6.140625" style="1" customWidth="1"/>
    <col min="2812" max="2812" width="28.5703125" style="1" customWidth="1"/>
    <col min="2813" max="2813" width="12.7109375" style="1" customWidth="1"/>
    <col min="2814" max="2815" width="0" style="1" hidden="1" customWidth="1"/>
    <col min="2816" max="2816" width="16.28515625" style="1" customWidth="1"/>
    <col min="2817" max="2832" width="13.140625" style="1" customWidth="1"/>
    <col min="2833" max="2833" width="14.140625" style="1" customWidth="1"/>
    <col min="2834" max="2834" width="17.5703125" style="1" customWidth="1"/>
    <col min="2835" max="2835" width="13" style="1" customWidth="1"/>
    <col min="2836" max="2836" width="10.85546875" style="1" customWidth="1"/>
    <col min="2837" max="2843" width="11.28515625" style="1" customWidth="1"/>
    <col min="2844" max="3066" width="9.140625" style="1"/>
    <col min="3067" max="3067" width="6.140625" style="1" customWidth="1"/>
    <col min="3068" max="3068" width="28.5703125" style="1" customWidth="1"/>
    <col min="3069" max="3069" width="12.7109375" style="1" customWidth="1"/>
    <col min="3070" max="3071" width="0" style="1" hidden="1" customWidth="1"/>
    <col min="3072" max="3072" width="16.28515625" style="1" customWidth="1"/>
    <col min="3073" max="3088" width="13.140625" style="1" customWidth="1"/>
    <col min="3089" max="3089" width="14.140625" style="1" customWidth="1"/>
    <col min="3090" max="3090" width="17.5703125" style="1" customWidth="1"/>
    <col min="3091" max="3091" width="13" style="1" customWidth="1"/>
    <col min="3092" max="3092" width="10.85546875" style="1" customWidth="1"/>
    <col min="3093" max="3099" width="11.28515625" style="1" customWidth="1"/>
    <col min="3100" max="3322" width="9.140625" style="1"/>
    <col min="3323" max="3323" width="6.140625" style="1" customWidth="1"/>
    <col min="3324" max="3324" width="28.5703125" style="1" customWidth="1"/>
    <col min="3325" max="3325" width="12.7109375" style="1" customWidth="1"/>
    <col min="3326" max="3327" width="0" style="1" hidden="1" customWidth="1"/>
    <col min="3328" max="3328" width="16.28515625" style="1" customWidth="1"/>
    <col min="3329" max="3344" width="13.140625" style="1" customWidth="1"/>
    <col min="3345" max="3345" width="14.140625" style="1" customWidth="1"/>
    <col min="3346" max="3346" width="17.5703125" style="1" customWidth="1"/>
    <col min="3347" max="3347" width="13" style="1" customWidth="1"/>
    <col min="3348" max="3348" width="10.85546875" style="1" customWidth="1"/>
    <col min="3349" max="3355" width="11.28515625" style="1" customWidth="1"/>
    <col min="3356" max="3578" width="9.140625" style="1"/>
    <col min="3579" max="3579" width="6.140625" style="1" customWidth="1"/>
    <col min="3580" max="3580" width="28.5703125" style="1" customWidth="1"/>
    <col min="3581" max="3581" width="12.7109375" style="1" customWidth="1"/>
    <col min="3582" max="3583" width="0" style="1" hidden="1" customWidth="1"/>
    <col min="3584" max="3584" width="16.28515625" style="1" customWidth="1"/>
    <col min="3585" max="3600" width="13.140625" style="1" customWidth="1"/>
    <col min="3601" max="3601" width="14.140625" style="1" customWidth="1"/>
    <col min="3602" max="3602" width="17.5703125" style="1" customWidth="1"/>
    <col min="3603" max="3603" width="13" style="1" customWidth="1"/>
    <col min="3604" max="3604" width="10.85546875" style="1" customWidth="1"/>
    <col min="3605" max="3611" width="11.28515625" style="1" customWidth="1"/>
    <col min="3612" max="3834" width="9.140625" style="1"/>
    <col min="3835" max="3835" width="6.140625" style="1" customWidth="1"/>
    <col min="3836" max="3836" width="28.5703125" style="1" customWidth="1"/>
    <col min="3837" max="3837" width="12.7109375" style="1" customWidth="1"/>
    <col min="3838" max="3839" width="0" style="1" hidden="1" customWidth="1"/>
    <col min="3840" max="3840" width="16.28515625" style="1" customWidth="1"/>
    <col min="3841" max="3856" width="13.140625" style="1" customWidth="1"/>
    <col min="3857" max="3857" width="14.140625" style="1" customWidth="1"/>
    <col min="3858" max="3858" width="17.5703125" style="1" customWidth="1"/>
    <col min="3859" max="3859" width="13" style="1" customWidth="1"/>
    <col min="3860" max="3860" width="10.85546875" style="1" customWidth="1"/>
    <col min="3861" max="3867" width="11.28515625" style="1" customWidth="1"/>
    <col min="3868" max="4090" width="9.140625" style="1"/>
    <col min="4091" max="4091" width="6.140625" style="1" customWidth="1"/>
    <col min="4092" max="4092" width="28.5703125" style="1" customWidth="1"/>
    <col min="4093" max="4093" width="12.7109375" style="1" customWidth="1"/>
    <col min="4094" max="4095" width="0" style="1" hidden="1" customWidth="1"/>
    <col min="4096" max="4096" width="16.28515625" style="1" customWidth="1"/>
    <col min="4097" max="4112" width="13.140625" style="1" customWidth="1"/>
    <col min="4113" max="4113" width="14.140625" style="1" customWidth="1"/>
    <col min="4114" max="4114" width="17.5703125" style="1" customWidth="1"/>
    <col min="4115" max="4115" width="13" style="1" customWidth="1"/>
    <col min="4116" max="4116" width="10.85546875" style="1" customWidth="1"/>
    <col min="4117" max="4123" width="11.28515625" style="1" customWidth="1"/>
    <col min="4124" max="4346" width="9.140625" style="1"/>
    <col min="4347" max="4347" width="6.140625" style="1" customWidth="1"/>
    <col min="4348" max="4348" width="28.5703125" style="1" customWidth="1"/>
    <col min="4349" max="4349" width="12.7109375" style="1" customWidth="1"/>
    <col min="4350" max="4351" width="0" style="1" hidden="1" customWidth="1"/>
    <col min="4352" max="4352" width="16.28515625" style="1" customWidth="1"/>
    <col min="4353" max="4368" width="13.140625" style="1" customWidth="1"/>
    <col min="4369" max="4369" width="14.140625" style="1" customWidth="1"/>
    <col min="4370" max="4370" width="17.5703125" style="1" customWidth="1"/>
    <col min="4371" max="4371" width="13" style="1" customWidth="1"/>
    <col min="4372" max="4372" width="10.85546875" style="1" customWidth="1"/>
    <col min="4373" max="4379" width="11.28515625" style="1" customWidth="1"/>
    <col min="4380" max="4602" width="9.140625" style="1"/>
    <col min="4603" max="4603" width="6.140625" style="1" customWidth="1"/>
    <col min="4604" max="4604" width="28.5703125" style="1" customWidth="1"/>
    <col min="4605" max="4605" width="12.7109375" style="1" customWidth="1"/>
    <col min="4606" max="4607" width="0" style="1" hidden="1" customWidth="1"/>
    <col min="4608" max="4608" width="16.28515625" style="1" customWidth="1"/>
    <col min="4609" max="4624" width="13.140625" style="1" customWidth="1"/>
    <col min="4625" max="4625" width="14.140625" style="1" customWidth="1"/>
    <col min="4626" max="4626" width="17.5703125" style="1" customWidth="1"/>
    <col min="4627" max="4627" width="13" style="1" customWidth="1"/>
    <col min="4628" max="4628" width="10.85546875" style="1" customWidth="1"/>
    <col min="4629" max="4635" width="11.28515625" style="1" customWidth="1"/>
    <col min="4636" max="4858" width="9.140625" style="1"/>
    <col min="4859" max="4859" width="6.140625" style="1" customWidth="1"/>
    <col min="4860" max="4860" width="28.5703125" style="1" customWidth="1"/>
    <col min="4861" max="4861" width="12.7109375" style="1" customWidth="1"/>
    <col min="4862" max="4863" width="0" style="1" hidden="1" customWidth="1"/>
    <col min="4864" max="4864" width="16.28515625" style="1" customWidth="1"/>
    <col min="4865" max="4880" width="13.140625" style="1" customWidth="1"/>
    <col min="4881" max="4881" width="14.140625" style="1" customWidth="1"/>
    <col min="4882" max="4882" width="17.5703125" style="1" customWidth="1"/>
    <col min="4883" max="4883" width="13" style="1" customWidth="1"/>
    <col min="4884" max="4884" width="10.85546875" style="1" customWidth="1"/>
    <col min="4885" max="4891" width="11.28515625" style="1" customWidth="1"/>
    <col min="4892" max="5114" width="9.140625" style="1"/>
    <col min="5115" max="5115" width="6.140625" style="1" customWidth="1"/>
    <col min="5116" max="5116" width="28.5703125" style="1" customWidth="1"/>
    <col min="5117" max="5117" width="12.7109375" style="1" customWidth="1"/>
    <col min="5118" max="5119" width="0" style="1" hidden="1" customWidth="1"/>
    <col min="5120" max="5120" width="16.28515625" style="1" customWidth="1"/>
    <col min="5121" max="5136" width="13.140625" style="1" customWidth="1"/>
    <col min="5137" max="5137" width="14.140625" style="1" customWidth="1"/>
    <col min="5138" max="5138" width="17.5703125" style="1" customWidth="1"/>
    <col min="5139" max="5139" width="13" style="1" customWidth="1"/>
    <col min="5140" max="5140" width="10.85546875" style="1" customWidth="1"/>
    <col min="5141" max="5147" width="11.28515625" style="1" customWidth="1"/>
    <col min="5148" max="5370" width="9.140625" style="1"/>
    <col min="5371" max="5371" width="6.140625" style="1" customWidth="1"/>
    <col min="5372" max="5372" width="28.5703125" style="1" customWidth="1"/>
    <col min="5373" max="5373" width="12.7109375" style="1" customWidth="1"/>
    <col min="5374" max="5375" width="0" style="1" hidden="1" customWidth="1"/>
    <col min="5376" max="5376" width="16.28515625" style="1" customWidth="1"/>
    <col min="5377" max="5392" width="13.140625" style="1" customWidth="1"/>
    <col min="5393" max="5393" width="14.140625" style="1" customWidth="1"/>
    <col min="5394" max="5394" width="17.5703125" style="1" customWidth="1"/>
    <col min="5395" max="5395" width="13" style="1" customWidth="1"/>
    <col min="5396" max="5396" width="10.85546875" style="1" customWidth="1"/>
    <col min="5397" max="5403" width="11.28515625" style="1" customWidth="1"/>
    <col min="5404" max="5626" width="9.140625" style="1"/>
    <col min="5627" max="5627" width="6.140625" style="1" customWidth="1"/>
    <col min="5628" max="5628" width="28.5703125" style="1" customWidth="1"/>
    <col min="5629" max="5629" width="12.7109375" style="1" customWidth="1"/>
    <col min="5630" max="5631" width="0" style="1" hidden="1" customWidth="1"/>
    <col min="5632" max="5632" width="16.28515625" style="1" customWidth="1"/>
    <col min="5633" max="5648" width="13.140625" style="1" customWidth="1"/>
    <col min="5649" max="5649" width="14.140625" style="1" customWidth="1"/>
    <col min="5650" max="5650" width="17.5703125" style="1" customWidth="1"/>
    <col min="5651" max="5651" width="13" style="1" customWidth="1"/>
    <col min="5652" max="5652" width="10.85546875" style="1" customWidth="1"/>
    <col min="5653" max="5659" width="11.28515625" style="1" customWidth="1"/>
    <col min="5660" max="5882" width="9.140625" style="1"/>
    <col min="5883" max="5883" width="6.140625" style="1" customWidth="1"/>
    <col min="5884" max="5884" width="28.5703125" style="1" customWidth="1"/>
    <col min="5885" max="5885" width="12.7109375" style="1" customWidth="1"/>
    <col min="5886" max="5887" width="0" style="1" hidden="1" customWidth="1"/>
    <col min="5888" max="5888" width="16.28515625" style="1" customWidth="1"/>
    <col min="5889" max="5904" width="13.140625" style="1" customWidth="1"/>
    <col min="5905" max="5905" width="14.140625" style="1" customWidth="1"/>
    <col min="5906" max="5906" width="17.5703125" style="1" customWidth="1"/>
    <col min="5907" max="5907" width="13" style="1" customWidth="1"/>
    <col min="5908" max="5908" width="10.85546875" style="1" customWidth="1"/>
    <col min="5909" max="5915" width="11.28515625" style="1" customWidth="1"/>
    <col min="5916" max="6138" width="9.140625" style="1"/>
    <col min="6139" max="6139" width="6.140625" style="1" customWidth="1"/>
    <col min="6140" max="6140" width="28.5703125" style="1" customWidth="1"/>
    <col min="6141" max="6141" width="12.7109375" style="1" customWidth="1"/>
    <col min="6142" max="6143" width="0" style="1" hidden="1" customWidth="1"/>
    <col min="6144" max="6144" width="16.28515625" style="1" customWidth="1"/>
    <col min="6145" max="6160" width="13.140625" style="1" customWidth="1"/>
    <col min="6161" max="6161" width="14.140625" style="1" customWidth="1"/>
    <col min="6162" max="6162" width="17.5703125" style="1" customWidth="1"/>
    <col min="6163" max="6163" width="13" style="1" customWidth="1"/>
    <col min="6164" max="6164" width="10.85546875" style="1" customWidth="1"/>
    <col min="6165" max="6171" width="11.28515625" style="1" customWidth="1"/>
    <col min="6172" max="6394" width="9.140625" style="1"/>
    <col min="6395" max="6395" width="6.140625" style="1" customWidth="1"/>
    <col min="6396" max="6396" width="28.5703125" style="1" customWidth="1"/>
    <col min="6397" max="6397" width="12.7109375" style="1" customWidth="1"/>
    <col min="6398" max="6399" width="0" style="1" hidden="1" customWidth="1"/>
    <col min="6400" max="6400" width="16.28515625" style="1" customWidth="1"/>
    <col min="6401" max="6416" width="13.140625" style="1" customWidth="1"/>
    <col min="6417" max="6417" width="14.140625" style="1" customWidth="1"/>
    <col min="6418" max="6418" width="17.5703125" style="1" customWidth="1"/>
    <col min="6419" max="6419" width="13" style="1" customWidth="1"/>
    <col min="6420" max="6420" width="10.85546875" style="1" customWidth="1"/>
    <col min="6421" max="6427" width="11.28515625" style="1" customWidth="1"/>
    <col min="6428" max="6650" width="9.140625" style="1"/>
    <col min="6651" max="6651" width="6.140625" style="1" customWidth="1"/>
    <col min="6652" max="6652" width="28.5703125" style="1" customWidth="1"/>
    <col min="6653" max="6653" width="12.7109375" style="1" customWidth="1"/>
    <col min="6654" max="6655" width="0" style="1" hidden="1" customWidth="1"/>
    <col min="6656" max="6656" width="16.28515625" style="1" customWidth="1"/>
    <col min="6657" max="6672" width="13.140625" style="1" customWidth="1"/>
    <col min="6673" max="6673" width="14.140625" style="1" customWidth="1"/>
    <col min="6674" max="6674" width="17.5703125" style="1" customWidth="1"/>
    <col min="6675" max="6675" width="13" style="1" customWidth="1"/>
    <col min="6676" max="6676" width="10.85546875" style="1" customWidth="1"/>
    <col min="6677" max="6683" width="11.28515625" style="1" customWidth="1"/>
    <col min="6684" max="6906" width="9.140625" style="1"/>
    <col min="6907" max="6907" width="6.140625" style="1" customWidth="1"/>
    <col min="6908" max="6908" width="28.5703125" style="1" customWidth="1"/>
    <col min="6909" max="6909" width="12.7109375" style="1" customWidth="1"/>
    <col min="6910" max="6911" width="0" style="1" hidden="1" customWidth="1"/>
    <col min="6912" max="6912" width="16.28515625" style="1" customWidth="1"/>
    <col min="6913" max="6928" width="13.140625" style="1" customWidth="1"/>
    <col min="6929" max="6929" width="14.140625" style="1" customWidth="1"/>
    <col min="6930" max="6930" width="17.5703125" style="1" customWidth="1"/>
    <col min="6931" max="6931" width="13" style="1" customWidth="1"/>
    <col min="6932" max="6932" width="10.85546875" style="1" customWidth="1"/>
    <col min="6933" max="6939" width="11.28515625" style="1" customWidth="1"/>
    <col min="6940" max="7162" width="9.140625" style="1"/>
    <col min="7163" max="7163" width="6.140625" style="1" customWidth="1"/>
    <col min="7164" max="7164" width="28.5703125" style="1" customWidth="1"/>
    <col min="7165" max="7165" width="12.7109375" style="1" customWidth="1"/>
    <col min="7166" max="7167" width="0" style="1" hidden="1" customWidth="1"/>
    <col min="7168" max="7168" width="16.28515625" style="1" customWidth="1"/>
    <col min="7169" max="7184" width="13.140625" style="1" customWidth="1"/>
    <col min="7185" max="7185" width="14.140625" style="1" customWidth="1"/>
    <col min="7186" max="7186" width="17.5703125" style="1" customWidth="1"/>
    <col min="7187" max="7187" width="13" style="1" customWidth="1"/>
    <col min="7188" max="7188" width="10.85546875" style="1" customWidth="1"/>
    <col min="7189" max="7195" width="11.28515625" style="1" customWidth="1"/>
    <col min="7196" max="7418" width="9.140625" style="1"/>
    <col min="7419" max="7419" width="6.140625" style="1" customWidth="1"/>
    <col min="7420" max="7420" width="28.5703125" style="1" customWidth="1"/>
    <col min="7421" max="7421" width="12.7109375" style="1" customWidth="1"/>
    <col min="7422" max="7423" width="0" style="1" hidden="1" customWidth="1"/>
    <col min="7424" max="7424" width="16.28515625" style="1" customWidth="1"/>
    <col min="7425" max="7440" width="13.140625" style="1" customWidth="1"/>
    <col min="7441" max="7441" width="14.140625" style="1" customWidth="1"/>
    <col min="7442" max="7442" width="17.5703125" style="1" customWidth="1"/>
    <col min="7443" max="7443" width="13" style="1" customWidth="1"/>
    <col min="7444" max="7444" width="10.85546875" style="1" customWidth="1"/>
    <col min="7445" max="7451" width="11.28515625" style="1" customWidth="1"/>
    <col min="7452" max="7674" width="9.140625" style="1"/>
    <col min="7675" max="7675" width="6.140625" style="1" customWidth="1"/>
    <col min="7676" max="7676" width="28.5703125" style="1" customWidth="1"/>
    <col min="7677" max="7677" width="12.7109375" style="1" customWidth="1"/>
    <col min="7678" max="7679" width="0" style="1" hidden="1" customWidth="1"/>
    <col min="7680" max="7680" width="16.28515625" style="1" customWidth="1"/>
    <col min="7681" max="7696" width="13.140625" style="1" customWidth="1"/>
    <col min="7697" max="7697" width="14.140625" style="1" customWidth="1"/>
    <col min="7698" max="7698" width="17.5703125" style="1" customWidth="1"/>
    <col min="7699" max="7699" width="13" style="1" customWidth="1"/>
    <col min="7700" max="7700" width="10.85546875" style="1" customWidth="1"/>
    <col min="7701" max="7707" width="11.28515625" style="1" customWidth="1"/>
    <col min="7708" max="7930" width="9.140625" style="1"/>
    <col min="7931" max="7931" width="6.140625" style="1" customWidth="1"/>
    <col min="7932" max="7932" width="28.5703125" style="1" customWidth="1"/>
    <col min="7933" max="7933" width="12.7109375" style="1" customWidth="1"/>
    <col min="7934" max="7935" width="0" style="1" hidden="1" customWidth="1"/>
    <col min="7936" max="7936" width="16.28515625" style="1" customWidth="1"/>
    <col min="7937" max="7952" width="13.140625" style="1" customWidth="1"/>
    <col min="7953" max="7953" width="14.140625" style="1" customWidth="1"/>
    <col min="7954" max="7954" width="17.5703125" style="1" customWidth="1"/>
    <col min="7955" max="7955" width="13" style="1" customWidth="1"/>
    <col min="7956" max="7956" width="10.85546875" style="1" customWidth="1"/>
    <col min="7957" max="7963" width="11.28515625" style="1" customWidth="1"/>
    <col min="7964" max="8186" width="9.140625" style="1"/>
    <col min="8187" max="8187" width="6.140625" style="1" customWidth="1"/>
    <col min="8188" max="8188" width="28.5703125" style="1" customWidth="1"/>
    <col min="8189" max="8189" width="12.7109375" style="1" customWidth="1"/>
    <col min="8190" max="8191" width="0" style="1" hidden="1" customWidth="1"/>
    <col min="8192" max="8192" width="16.28515625" style="1" customWidth="1"/>
    <col min="8193" max="8208" width="13.140625" style="1" customWidth="1"/>
    <col min="8209" max="8209" width="14.140625" style="1" customWidth="1"/>
    <col min="8210" max="8210" width="17.5703125" style="1" customWidth="1"/>
    <col min="8211" max="8211" width="13" style="1" customWidth="1"/>
    <col min="8212" max="8212" width="10.85546875" style="1" customWidth="1"/>
    <col min="8213" max="8219" width="11.28515625" style="1" customWidth="1"/>
    <col min="8220" max="8442" width="9.140625" style="1"/>
    <col min="8443" max="8443" width="6.140625" style="1" customWidth="1"/>
    <col min="8444" max="8444" width="28.5703125" style="1" customWidth="1"/>
    <col min="8445" max="8445" width="12.7109375" style="1" customWidth="1"/>
    <col min="8446" max="8447" width="0" style="1" hidden="1" customWidth="1"/>
    <col min="8448" max="8448" width="16.28515625" style="1" customWidth="1"/>
    <col min="8449" max="8464" width="13.140625" style="1" customWidth="1"/>
    <col min="8465" max="8465" width="14.140625" style="1" customWidth="1"/>
    <col min="8466" max="8466" width="17.5703125" style="1" customWidth="1"/>
    <col min="8467" max="8467" width="13" style="1" customWidth="1"/>
    <col min="8468" max="8468" width="10.85546875" style="1" customWidth="1"/>
    <col min="8469" max="8475" width="11.28515625" style="1" customWidth="1"/>
    <col min="8476" max="8698" width="9.140625" style="1"/>
    <col min="8699" max="8699" width="6.140625" style="1" customWidth="1"/>
    <col min="8700" max="8700" width="28.5703125" style="1" customWidth="1"/>
    <col min="8701" max="8701" width="12.7109375" style="1" customWidth="1"/>
    <col min="8702" max="8703" width="0" style="1" hidden="1" customWidth="1"/>
    <col min="8704" max="8704" width="16.28515625" style="1" customWidth="1"/>
    <col min="8705" max="8720" width="13.140625" style="1" customWidth="1"/>
    <col min="8721" max="8721" width="14.140625" style="1" customWidth="1"/>
    <col min="8722" max="8722" width="17.5703125" style="1" customWidth="1"/>
    <col min="8723" max="8723" width="13" style="1" customWidth="1"/>
    <col min="8724" max="8724" width="10.85546875" style="1" customWidth="1"/>
    <col min="8725" max="8731" width="11.28515625" style="1" customWidth="1"/>
    <col min="8732" max="8954" width="9.140625" style="1"/>
    <col min="8955" max="8955" width="6.140625" style="1" customWidth="1"/>
    <col min="8956" max="8956" width="28.5703125" style="1" customWidth="1"/>
    <col min="8957" max="8957" width="12.7109375" style="1" customWidth="1"/>
    <col min="8958" max="8959" width="0" style="1" hidden="1" customWidth="1"/>
    <col min="8960" max="8960" width="16.28515625" style="1" customWidth="1"/>
    <col min="8961" max="8976" width="13.140625" style="1" customWidth="1"/>
    <col min="8977" max="8977" width="14.140625" style="1" customWidth="1"/>
    <col min="8978" max="8978" width="17.5703125" style="1" customWidth="1"/>
    <col min="8979" max="8979" width="13" style="1" customWidth="1"/>
    <col min="8980" max="8980" width="10.85546875" style="1" customWidth="1"/>
    <col min="8981" max="8987" width="11.28515625" style="1" customWidth="1"/>
    <col min="8988" max="9210" width="9.140625" style="1"/>
    <col min="9211" max="9211" width="6.140625" style="1" customWidth="1"/>
    <col min="9212" max="9212" width="28.5703125" style="1" customWidth="1"/>
    <col min="9213" max="9213" width="12.7109375" style="1" customWidth="1"/>
    <col min="9214" max="9215" width="0" style="1" hidden="1" customWidth="1"/>
    <col min="9216" max="9216" width="16.28515625" style="1" customWidth="1"/>
    <col min="9217" max="9232" width="13.140625" style="1" customWidth="1"/>
    <col min="9233" max="9233" width="14.140625" style="1" customWidth="1"/>
    <col min="9234" max="9234" width="17.5703125" style="1" customWidth="1"/>
    <col min="9235" max="9235" width="13" style="1" customWidth="1"/>
    <col min="9236" max="9236" width="10.85546875" style="1" customWidth="1"/>
    <col min="9237" max="9243" width="11.28515625" style="1" customWidth="1"/>
    <col min="9244" max="9466" width="9.140625" style="1"/>
    <col min="9467" max="9467" width="6.140625" style="1" customWidth="1"/>
    <col min="9468" max="9468" width="28.5703125" style="1" customWidth="1"/>
    <col min="9469" max="9469" width="12.7109375" style="1" customWidth="1"/>
    <col min="9470" max="9471" width="0" style="1" hidden="1" customWidth="1"/>
    <col min="9472" max="9472" width="16.28515625" style="1" customWidth="1"/>
    <col min="9473" max="9488" width="13.140625" style="1" customWidth="1"/>
    <col min="9489" max="9489" width="14.140625" style="1" customWidth="1"/>
    <col min="9490" max="9490" width="17.5703125" style="1" customWidth="1"/>
    <col min="9491" max="9491" width="13" style="1" customWidth="1"/>
    <col min="9492" max="9492" width="10.85546875" style="1" customWidth="1"/>
    <col min="9493" max="9499" width="11.28515625" style="1" customWidth="1"/>
    <col min="9500" max="9722" width="9.140625" style="1"/>
    <col min="9723" max="9723" width="6.140625" style="1" customWidth="1"/>
    <col min="9724" max="9724" width="28.5703125" style="1" customWidth="1"/>
    <col min="9725" max="9725" width="12.7109375" style="1" customWidth="1"/>
    <col min="9726" max="9727" width="0" style="1" hidden="1" customWidth="1"/>
    <col min="9728" max="9728" width="16.28515625" style="1" customWidth="1"/>
    <col min="9729" max="9744" width="13.140625" style="1" customWidth="1"/>
    <col min="9745" max="9745" width="14.140625" style="1" customWidth="1"/>
    <col min="9746" max="9746" width="17.5703125" style="1" customWidth="1"/>
    <col min="9747" max="9747" width="13" style="1" customWidth="1"/>
    <col min="9748" max="9748" width="10.85546875" style="1" customWidth="1"/>
    <col min="9749" max="9755" width="11.28515625" style="1" customWidth="1"/>
    <col min="9756" max="9978" width="9.140625" style="1"/>
    <col min="9979" max="9979" width="6.140625" style="1" customWidth="1"/>
    <col min="9980" max="9980" width="28.5703125" style="1" customWidth="1"/>
    <col min="9981" max="9981" width="12.7109375" style="1" customWidth="1"/>
    <col min="9982" max="9983" width="0" style="1" hidden="1" customWidth="1"/>
    <col min="9984" max="9984" width="16.28515625" style="1" customWidth="1"/>
    <col min="9985" max="10000" width="13.140625" style="1" customWidth="1"/>
    <col min="10001" max="10001" width="14.140625" style="1" customWidth="1"/>
    <col min="10002" max="10002" width="17.5703125" style="1" customWidth="1"/>
    <col min="10003" max="10003" width="13" style="1" customWidth="1"/>
    <col min="10004" max="10004" width="10.85546875" style="1" customWidth="1"/>
    <col min="10005" max="10011" width="11.28515625" style="1" customWidth="1"/>
    <col min="10012" max="10234" width="9.140625" style="1"/>
    <col min="10235" max="10235" width="6.140625" style="1" customWidth="1"/>
    <col min="10236" max="10236" width="28.5703125" style="1" customWidth="1"/>
    <col min="10237" max="10237" width="12.7109375" style="1" customWidth="1"/>
    <col min="10238" max="10239" width="0" style="1" hidden="1" customWidth="1"/>
    <col min="10240" max="10240" width="16.28515625" style="1" customWidth="1"/>
    <col min="10241" max="10256" width="13.140625" style="1" customWidth="1"/>
    <col min="10257" max="10257" width="14.140625" style="1" customWidth="1"/>
    <col min="10258" max="10258" width="17.5703125" style="1" customWidth="1"/>
    <col min="10259" max="10259" width="13" style="1" customWidth="1"/>
    <col min="10260" max="10260" width="10.85546875" style="1" customWidth="1"/>
    <col min="10261" max="10267" width="11.28515625" style="1" customWidth="1"/>
    <col min="10268" max="10490" width="9.140625" style="1"/>
    <col min="10491" max="10491" width="6.140625" style="1" customWidth="1"/>
    <col min="10492" max="10492" width="28.5703125" style="1" customWidth="1"/>
    <col min="10493" max="10493" width="12.7109375" style="1" customWidth="1"/>
    <col min="10494" max="10495" width="0" style="1" hidden="1" customWidth="1"/>
    <col min="10496" max="10496" width="16.28515625" style="1" customWidth="1"/>
    <col min="10497" max="10512" width="13.140625" style="1" customWidth="1"/>
    <col min="10513" max="10513" width="14.140625" style="1" customWidth="1"/>
    <col min="10514" max="10514" width="17.5703125" style="1" customWidth="1"/>
    <col min="10515" max="10515" width="13" style="1" customWidth="1"/>
    <col min="10516" max="10516" width="10.85546875" style="1" customWidth="1"/>
    <col min="10517" max="10523" width="11.28515625" style="1" customWidth="1"/>
    <col min="10524" max="10746" width="9.140625" style="1"/>
    <col min="10747" max="10747" width="6.140625" style="1" customWidth="1"/>
    <col min="10748" max="10748" width="28.5703125" style="1" customWidth="1"/>
    <col min="10749" max="10749" width="12.7109375" style="1" customWidth="1"/>
    <col min="10750" max="10751" width="0" style="1" hidden="1" customWidth="1"/>
    <col min="10752" max="10752" width="16.28515625" style="1" customWidth="1"/>
    <col min="10753" max="10768" width="13.140625" style="1" customWidth="1"/>
    <col min="10769" max="10769" width="14.140625" style="1" customWidth="1"/>
    <col min="10770" max="10770" width="17.5703125" style="1" customWidth="1"/>
    <col min="10771" max="10771" width="13" style="1" customWidth="1"/>
    <col min="10772" max="10772" width="10.85546875" style="1" customWidth="1"/>
    <col min="10773" max="10779" width="11.28515625" style="1" customWidth="1"/>
    <col min="10780" max="11002" width="9.140625" style="1"/>
    <col min="11003" max="11003" width="6.140625" style="1" customWidth="1"/>
    <col min="11004" max="11004" width="28.5703125" style="1" customWidth="1"/>
    <col min="11005" max="11005" width="12.7109375" style="1" customWidth="1"/>
    <col min="11006" max="11007" width="0" style="1" hidden="1" customWidth="1"/>
    <col min="11008" max="11008" width="16.28515625" style="1" customWidth="1"/>
    <col min="11009" max="11024" width="13.140625" style="1" customWidth="1"/>
    <col min="11025" max="11025" width="14.140625" style="1" customWidth="1"/>
    <col min="11026" max="11026" width="17.5703125" style="1" customWidth="1"/>
    <col min="11027" max="11027" width="13" style="1" customWidth="1"/>
    <col min="11028" max="11028" width="10.85546875" style="1" customWidth="1"/>
    <col min="11029" max="11035" width="11.28515625" style="1" customWidth="1"/>
    <col min="11036" max="11258" width="9.140625" style="1"/>
    <col min="11259" max="11259" width="6.140625" style="1" customWidth="1"/>
    <col min="11260" max="11260" width="28.5703125" style="1" customWidth="1"/>
    <col min="11261" max="11261" width="12.7109375" style="1" customWidth="1"/>
    <col min="11262" max="11263" width="0" style="1" hidden="1" customWidth="1"/>
    <col min="11264" max="11264" width="16.28515625" style="1" customWidth="1"/>
    <col min="11265" max="11280" width="13.140625" style="1" customWidth="1"/>
    <col min="11281" max="11281" width="14.140625" style="1" customWidth="1"/>
    <col min="11282" max="11282" width="17.5703125" style="1" customWidth="1"/>
    <col min="11283" max="11283" width="13" style="1" customWidth="1"/>
    <col min="11284" max="11284" width="10.85546875" style="1" customWidth="1"/>
    <col min="11285" max="11291" width="11.28515625" style="1" customWidth="1"/>
    <col min="11292" max="11514" width="9.140625" style="1"/>
    <col min="11515" max="11515" width="6.140625" style="1" customWidth="1"/>
    <col min="11516" max="11516" width="28.5703125" style="1" customWidth="1"/>
    <col min="11517" max="11517" width="12.7109375" style="1" customWidth="1"/>
    <col min="11518" max="11519" width="0" style="1" hidden="1" customWidth="1"/>
    <col min="11520" max="11520" width="16.28515625" style="1" customWidth="1"/>
    <col min="11521" max="11536" width="13.140625" style="1" customWidth="1"/>
    <col min="11537" max="11537" width="14.140625" style="1" customWidth="1"/>
    <col min="11538" max="11538" width="17.5703125" style="1" customWidth="1"/>
    <col min="11539" max="11539" width="13" style="1" customWidth="1"/>
    <col min="11540" max="11540" width="10.85546875" style="1" customWidth="1"/>
    <col min="11541" max="11547" width="11.28515625" style="1" customWidth="1"/>
    <col min="11548" max="11770" width="9.140625" style="1"/>
    <col min="11771" max="11771" width="6.140625" style="1" customWidth="1"/>
    <col min="11772" max="11772" width="28.5703125" style="1" customWidth="1"/>
    <col min="11773" max="11773" width="12.7109375" style="1" customWidth="1"/>
    <col min="11774" max="11775" width="0" style="1" hidden="1" customWidth="1"/>
    <col min="11776" max="11776" width="16.28515625" style="1" customWidth="1"/>
    <col min="11777" max="11792" width="13.140625" style="1" customWidth="1"/>
    <col min="11793" max="11793" width="14.140625" style="1" customWidth="1"/>
    <col min="11794" max="11794" width="17.5703125" style="1" customWidth="1"/>
    <col min="11795" max="11795" width="13" style="1" customWidth="1"/>
    <col min="11796" max="11796" width="10.85546875" style="1" customWidth="1"/>
    <col min="11797" max="11803" width="11.28515625" style="1" customWidth="1"/>
    <col min="11804" max="12026" width="9.140625" style="1"/>
    <col min="12027" max="12027" width="6.140625" style="1" customWidth="1"/>
    <col min="12028" max="12028" width="28.5703125" style="1" customWidth="1"/>
    <col min="12029" max="12029" width="12.7109375" style="1" customWidth="1"/>
    <col min="12030" max="12031" width="0" style="1" hidden="1" customWidth="1"/>
    <col min="12032" max="12032" width="16.28515625" style="1" customWidth="1"/>
    <col min="12033" max="12048" width="13.140625" style="1" customWidth="1"/>
    <col min="12049" max="12049" width="14.140625" style="1" customWidth="1"/>
    <col min="12050" max="12050" width="17.5703125" style="1" customWidth="1"/>
    <col min="12051" max="12051" width="13" style="1" customWidth="1"/>
    <col min="12052" max="12052" width="10.85546875" style="1" customWidth="1"/>
    <col min="12053" max="12059" width="11.28515625" style="1" customWidth="1"/>
    <col min="12060" max="12282" width="9.140625" style="1"/>
    <col min="12283" max="12283" width="6.140625" style="1" customWidth="1"/>
    <col min="12284" max="12284" width="28.5703125" style="1" customWidth="1"/>
    <col min="12285" max="12285" width="12.7109375" style="1" customWidth="1"/>
    <col min="12286" max="12287" width="0" style="1" hidden="1" customWidth="1"/>
    <col min="12288" max="12288" width="16.28515625" style="1" customWidth="1"/>
    <col min="12289" max="12304" width="13.140625" style="1" customWidth="1"/>
    <col min="12305" max="12305" width="14.140625" style="1" customWidth="1"/>
    <col min="12306" max="12306" width="17.5703125" style="1" customWidth="1"/>
    <col min="12307" max="12307" width="13" style="1" customWidth="1"/>
    <col min="12308" max="12308" width="10.85546875" style="1" customWidth="1"/>
    <col min="12309" max="12315" width="11.28515625" style="1" customWidth="1"/>
    <col min="12316" max="12538" width="9.140625" style="1"/>
    <col min="12539" max="12539" width="6.140625" style="1" customWidth="1"/>
    <col min="12540" max="12540" width="28.5703125" style="1" customWidth="1"/>
    <col min="12541" max="12541" width="12.7109375" style="1" customWidth="1"/>
    <col min="12542" max="12543" width="0" style="1" hidden="1" customWidth="1"/>
    <col min="12544" max="12544" width="16.28515625" style="1" customWidth="1"/>
    <col min="12545" max="12560" width="13.140625" style="1" customWidth="1"/>
    <col min="12561" max="12561" width="14.140625" style="1" customWidth="1"/>
    <col min="12562" max="12562" width="17.5703125" style="1" customWidth="1"/>
    <col min="12563" max="12563" width="13" style="1" customWidth="1"/>
    <col min="12564" max="12564" width="10.85546875" style="1" customWidth="1"/>
    <col min="12565" max="12571" width="11.28515625" style="1" customWidth="1"/>
    <col min="12572" max="12794" width="9.140625" style="1"/>
    <col min="12795" max="12795" width="6.140625" style="1" customWidth="1"/>
    <col min="12796" max="12796" width="28.5703125" style="1" customWidth="1"/>
    <col min="12797" max="12797" width="12.7109375" style="1" customWidth="1"/>
    <col min="12798" max="12799" width="0" style="1" hidden="1" customWidth="1"/>
    <col min="12800" max="12800" width="16.28515625" style="1" customWidth="1"/>
    <col min="12801" max="12816" width="13.140625" style="1" customWidth="1"/>
    <col min="12817" max="12817" width="14.140625" style="1" customWidth="1"/>
    <col min="12818" max="12818" width="17.5703125" style="1" customWidth="1"/>
    <col min="12819" max="12819" width="13" style="1" customWidth="1"/>
    <col min="12820" max="12820" width="10.85546875" style="1" customWidth="1"/>
    <col min="12821" max="12827" width="11.28515625" style="1" customWidth="1"/>
    <col min="12828" max="13050" width="9.140625" style="1"/>
    <col min="13051" max="13051" width="6.140625" style="1" customWidth="1"/>
    <col min="13052" max="13052" width="28.5703125" style="1" customWidth="1"/>
    <col min="13053" max="13053" width="12.7109375" style="1" customWidth="1"/>
    <col min="13054" max="13055" width="0" style="1" hidden="1" customWidth="1"/>
    <col min="13056" max="13056" width="16.28515625" style="1" customWidth="1"/>
    <col min="13057" max="13072" width="13.140625" style="1" customWidth="1"/>
    <col min="13073" max="13073" width="14.140625" style="1" customWidth="1"/>
    <col min="13074" max="13074" width="17.5703125" style="1" customWidth="1"/>
    <col min="13075" max="13075" width="13" style="1" customWidth="1"/>
    <col min="13076" max="13076" width="10.85546875" style="1" customWidth="1"/>
    <col min="13077" max="13083" width="11.28515625" style="1" customWidth="1"/>
    <col min="13084" max="13306" width="9.140625" style="1"/>
    <col min="13307" max="13307" width="6.140625" style="1" customWidth="1"/>
    <col min="13308" max="13308" width="28.5703125" style="1" customWidth="1"/>
    <col min="13309" max="13309" width="12.7109375" style="1" customWidth="1"/>
    <col min="13310" max="13311" width="0" style="1" hidden="1" customWidth="1"/>
    <col min="13312" max="13312" width="16.28515625" style="1" customWidth="1"/>
    <col min="13313" max="13328" width="13.140625" style="1" customWidth="1"/>
    <col min="13329" max="13329" width="14.140625" style="1" customWidth="1"/>
    <col min="13330" max="13330" width="17.5703125" style="1" customWidth="1"/>
    <col min="13331" max="13331" width="13" style="1" customWidth="1"/>
    <col min="13332" max="13332" width="10.85546875" style="1" customWidth="1"/>
    <col min="13333" max="13339" width="11.28515625" style="1" customWidth="1"/>
    <col min="13340" max="13562" width="9.140625" style="1"/>
    <col min="13563" max="13563" width="6.140625" style="1" customWidth="1"/>
    <col min="13564" max="13564" width="28.5703125" style="1" customWidth="1"/>
    <col min="13565" max="13565" width="12.7109375" style="1" customWidth="1"/>
    <col min="13566" max="13567" width="0" style="1" hidden="1" customWidth="1"/>
    <col min="13568" max="13568" width="16.28515625" style="1" customWidth="1"/>
    <col min="13569" max="13584" width="13.140625" style="1" customWidth="1"/>
    <col min="13585" max="13585" width="14.140625" style="1" customWidth="1"/>
    <col min="13586" max="13586" width="17.5703125" style="1" customWidth="1"/>
    <col min="13587" max="13587" width="13" style="1" customWidth="1"/>
    <col min="13588" max="13588" width="10.85546875" style="1" customWidth="1"/>
    <col min="13589" max="13595" width="11.28515625" style="1" customWidth="1"/>
    <col min="13596" max="13818" width="9.140625" style="1"/>
    <col min="13819" max="13819" width="6.140625" style="1" customWidth="1"/>
    <col min="13820" max="13820" width="28.5703125" style="1" customWidth="1"/>
    <col min="13821" max="13821" width="12.7109375" style="1" customWidth="1"/>
    <col min="13822" max="13823" width="0" style="1" hidden="1" customWidth="1"/>
    <col min="13824" max="13824" width="16.28515625" style="1" customWidth="1"/>
    <col min="13825" max="13840" width="13.140625" style="1" customWidth="1"/>
    <col min="13841" max="13841" width="14.140625" style="1" customWidth="1"/>
    <col min="13842" max="13842" width="17.5703125" style="1" customWidth="1"/>
    <col min="13843" max="13843" width="13" style="1" customWidth="1"/>
    <col min="13844" max="13844" width="10.85546875" style="1" customWidth="1"/>
    <col min="13845" max="13851" width="11.28515625" style="1" customWidth="1"/>
    <col min="13852" max="14074" width="9.140625" style="1"/>
    <col min="14075" max="14075" width="6.140625" style="1" customWidth="1"/>
    <col min="14076" max="14076" width="28.5703125" style="1" customWidth="1"/>
    <col min="14077" max="14077" width="12.7109375" style="1" customWidth="1"/>
    <col min="14078" max="14079" width="0" style="1" hidden="1" customWidth="1"/>
    <col min="14080" max="14080" width="16.28515625" style="1" customWidth="1"/>
    <col min="14081" max="14096" width="13.140625" style="1" customWidth="1"/>
    <col min="14097" max="14097" width="14.140625" style="1" customWidth="1"/>
    <col min="14098" max="14098" width="17.5703125" style="1" customWidth="1"/>
    <col min="14099" max="14099" width="13" style="1" customWidth="1"/>
    <col min="14100" max="14100" width="10.85546875" style="1" customWidth="1"/>
    <col min="14101" max="14107" width="11.28515625" style="1" customWidth="1"/>
    <col min="14108" max="14330" width="9.140625" style="1"/>
    <col min="14331" max="14331" width="6.140625" style="1" customWidth="1"/>
    <col min="14332" max="14332" width="28.5703125" style="1" customWidth="1"/>
    <col min="14333" max="14333" width="12.7109375" style="1" customWidth="1"/>
    <col min="14334" max="14335" width="0" style="1" hidden="1" customWidth="1"/>
    <col min="14336" max="14336" width="16.28515625" style="1" customWidth="1"/>
    <col min="14337" max="14352" width="13.140625" style="1" customWidth="1"/>
    <col min="14353" max="14353" width="14.140625" style="1" customWidth="1"/>
    <col min="14354" max="14354" width="17.5703125" style="1" customWidth="1"/>
    <col min="14355" max="14355" width="13" style="1" customWidth="1"/>
    <col min="14356" max="14356" width="10.85546875" style="1" customWidth="1"/>
    <col min="14357" max="14363" width="11.28515625" style="1" customWidth="1"/>
    <col min="14364" max="14586" width="9.140625" style="1"/>
    <col min="14587" max="14587" width="6.140625" style="1" customWidth="1"/>
    <col min="14588" max="14588" width="28.5703125" style="1" customWidth="1"/>
    <col min="14589" max="14589" width="12.7109375" style="1" customWidth="1"/>
    <col min="14590" max="14591" width="0" style="1" hidden="1" customWidth="1"/>
    <col min="14592" max="14592" width="16.28515625" style="1" customWidth="1"/>
    <col min="14593" max="14608" width="13.140625" style="1" customWidth="1"/>
    <col min="14609" max="14609" width="14.140625" style="1" customWidth="1"/>
    <col min="14610" max="14610" width="17.5703125" style="1" customWidth="1"/>
    <col min="14611" max="14611" width="13" style="1" customWidth="1"/>
    <col min="14612" max="14612" width="10.85546875" style="1" customWidth="1"/>
    <col min="14613" max="14619" width="11.28515625" style="1" customWidth="1"/>
    <col min="14620" max="14842" width="9.140625" style="1"/>
    <col min="14843" max="14843" width="6.140625" style="1" customWidth="1"/>
    <col min="14844" max="14844" width="28.5703125" style="1" customWidth="1"/>
    <col min="14845" max="14845" width="12.7109375" style="1" customWidth="1"/>
    <col min="14846" max="14847" width="0" style="1" hidden="1" customWidth="1"/>
    <col min="14848" max="14848" width="16.28515625" style="1" customWidth="1"/>
    <col min="14849" max="14864" width="13.140625" style="1" customWidth="1"/>
    <col min="14865" max="14865" width="14.140625" style="1" customWidth="1"/>
    <col min="14866" max="14866" width="17.5703125" style="1" customWidth="1"/>
    <col min="14867" max="14867" width="13" style="1" customWidth="1"/>
    <col min="14868" max="14868" width="10.85546875" style="1" customWidth="1"/>
    <col min="14869" max="14875" width="11.28515625" style="1" customWidth="1"/>
    <col min="14876" max="15098" width="9.140625" style="1"/>
    <col min="15099" max="15099" width="6.140625" style="1" customWidth="1"/>
    <col min="15100" max="15100" width="28.5703125" style="1" customWidth="1"/>
    <col min="15101" max="15101" width="12.7109375" style="1" customWidth="1"/>
    <col min="15102" max="15103" width="0" style="1" hidden="1" customWidth="1"/>
    <col min="15104" max="15104" width="16.28515625" style="1" customWidth="1"/>
    <col min="15105" max="15120" width="13.140625" style="1" customWidth="1"/>
    <col min="15121" max="15121" width="14.140625" style="1" customWidth="1"/>
    <col min="15122" max="15122" width="17.5703125" style="1" customWidth="1"/>
    <col min="15123" max="15123" width="13" style="1" customWidth="1"/>
    <col min="15124" max="15124" width="10.85546875" style="1" customWidth="1"/>
    <col min="15125" max="15131" width="11.28515625" style="1" customWidth="1"/>
    <col min="15132" max="15354" width="9.140625" style="1"/>
    <col min="15355" max="15355" width="6.140625" style="1" customWidth="1"/>
    <col min="15356" max="15356" width="28.5703125" style="1" customWidth="1"/>
    <col min="15357" max="15357" width="12.7109375" style="1" customWidth="1"/>
    <col min="15358" max="15359" width="0" style="1" hidden="1" customWidth="1"/>
    <col min="15360" max="15360" width="16.28515625" style="1" customWidth="1"/>
    <col min="15361" max="15376" width="13.140625" style="1" customWidth="1"/>
    <col min="15377" max="15377" width="14.140625" style="1" customWidth="1"/>
    <col min="15378" max="15378" width="17.5703125" style="1" customWidth="1"/>
    <col min="15379" max="15379" width="13" style="1" customWidth="1"/>
    <col min="15380" max="15380" width="10.85546875" style="1" customWidth="1"/>
    <col min="15381" max="15387" width="11.28515625" style="1" customWidth="1"/>
    <col min="15388" max="15610" width="9.140625" style="1"/>
    <col min="15611" max="15611" width="6.140625" style="1" customWidth="1"/>
    <col min="15612" max="15612" width="28.5703125" style="1" customWidth="1"/>
    <col min="15613" max="15613" width="12.7109375" style="1" customWidth="1"/>
    <col min="15614" max="15615" width="0" style="1" hidden="1" customWidth="1"/>
    <col min="15616" max="15616" width="16.28515625" style="1" customWidth="1"/>
    <col min="15617" max="15632" width="13.140625" style="1" customWidth="1"/>
    <col min="15633" max="15633" width="14.140625" style="1" customWidth="1"/>
    <col min="15634" max="15634" width="17.5703125" style="1" customWidth="1"/>
    <col min="15635" max="15635" width="13" style="1" customWidth="1"/>
    <col min="15636" max="15636" width="10.85546875" style="1" customWidth="1"/>
    <col min="15637" max="15643" width="11.28515625" style="1" customWidth="1"/>
    <col min="15644" max="15866" width="9.140625" style="1"/>
    <col min="15867" max="15867" width="6.140625" style="1" customWidth="1"/>
    <col min="15868" max="15868" width="28.5703125" style="1" customWidth="1"/>
    <col min="15869" max="15869" width="12.7109375" style="1" customWidth="1"/>
    <col min="15870" max="15871" width="0" style="1" hidden="1" customWidth="1"/>
    <col min="15872" max="15872" width="16.28515625" style="1" customWidth="1"/>
    <col min="15873" max="15888" width="13.140625" style="1" customWidth="1"/>
    <col min="15889" max="15889" width="14.140625" style="1" customWidth="1"/>
    <col min="15890" max="15890" width="17.5703125" style="1" customWidth="1"/>
    <col min="15891" max="15891" width="13" style="1" customWidth="1"/>
    <col min="15892" max="15892" width="10.85546875" style="1" customWidth="1"/>
    <col min="15893" max="15899" width="11.28515625" style="1" customWidth="1"/>
    <col min="15900" max="16122" width="9.140625" style="1"/>
    <col min="16123" max="16123" width="6.140625" style="1" customWidth="1"/>
    <col min="16124" max="16124" width="28.5703125" style="1" customWidth="1"/>
    <col min="16125" max="16125" width="12.7109375" style="1" customWidth="1"/>
    <col min="16126" max="16127" width="0" style="1" hidden="1" customWidth="1"/>
    <col min="16128" max="16128" width="16.28515625" style="1" customWidth="1"/>
    <col min="16129" max="16144" width="13.140625" style="1" customWidth="1"/>
    <col min="16145" max="16145" width="14.140625" style="1" customWidth="1"/>
    <col min="16146" max="16146" width="17.5703125" style="1" customWidth="1"/>
    <col min="16147" max="16147" width="13" style="1" customWidth="1"/>
    <col min="16148" max="16148" width="10.85546875" style="1" customWidth="1"/>
    <col min="16149" max="16155" width="11.28515625" style="1" customWidth="1"/>
    <col min="16156" max="16384" width="9.140625" style="1"/>
  </cols>
  <sheetData>
    <row r="1" spans="1:26" ht="27.75" customHeight="1">
      <c r="F1" s="209"/>
      <c r="G1" s="209"/>
      <c r="H1" s="209"/>
      <c r="I1" s="209"/>
      <c r="J1" s="209"/>
      <c r="K1" s="209"/>
      <c r="L1" s="209"/>
      <c r="M1" s="209"/>
      <c r="N1" s="209" t="s">
        <v>94</v>
      </c>
      <c r="O1" s="209"/>
      <c r="P1" s="209"/>
      <c r="Q1" s="209"/>
      <c r="R1" s="209"/>
      <c r="S1" s="209"/>
      <c r="T1" s="209"/>
      <c r="U1" s="209"/>
      <c r="V1" s="209"/>
    </row>
    <row r="2" spans="1:26" ht="27.75" customHeight="1">
      <c r="F2" s="209"/>
      <c r="G2" s="209"/>
      <c r="H2" s="209"/>
      <c r="I2" s="209"/>
      <c r="J2" s="209"/>
      <c r="K2" s="209"/>
      <c r="L2" s="209"/>
      <c r="M2" s="209"/>
      <c r="N2" s="209" t="s">
        <v>92</v>
      </c>
      <c r="O2" s="209"/>
      <c r="P2" s="209"/>
      <c r="Q2" s="209"/>
      <c r="R2" s="209"/>
      <c r="S2" s="209"/>
      <c r="T2" s="209"/>
      <c r="U2" s="209"/>
      <c r="V2" s="209"/>
    </row>
    <row r="3" spans="1:26" s="79" customFormat="1" ht="27.75" customHeight="1">
      <c r="A3" s="82"/>
      <c r="F3" s="209"/>
      <c r="G3" s="209"/>
      <c r="H3" s="209"/>
      <c r="I3" s="209"/>
      <c r="J3" s="209"/>
      <c r="K3" s="209"/>
      <c r="L3" s="209"/>
      <c r="M3" s="209"/>
      <c r="N3" s="209" t="s">
        <v>93</v>
      </c>
      <c r="O3" s="209"/>
      <c r="P3" s="209"/>
      <c r="Q3" s="209"/>
      <c r="R3" s="209"/>
      <c r="S3" s="209"/>
      <c r="T3" s="209"/>
      <c r="U3" s="209"/>
      <c r="V3" s="209"/>
    </row>
    <row r="4" spans="1:26" s="79" customFormat="1" ht="24.75" customHeight="1">
      <c r="A4" s="82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1"/>
      <c r="U4" s="81"/>
      <c r="V4" s="80"/>
    </row>
    <row r="5" spans="1:26" s="78" customFormat="1" ht="28.5" customHeight="1">
      <c r="A5" s="207" t="s">
        <v>97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8"/>
      <c r="P5" s="208"/>
      <c r="Q5" s="208"/>
      <c r="R5" s="208"/>
      <c r="S5" s="208"/>
      <c r="T5" s="208"/>
      <c r="U5" s="208"/>
      <c r="V5" s="208"/>
    </row>
    <row r="6" spans="1:26">
      <c r="A6" s="77"/>
      <c r="B6" s="76"/>
      <c r="C6" s="76"/>
      <c r="D6" s="76"/>
      <c r="E6" s="76"/>
      <c r="F6" s="76"/>
      <c r="G6" s="76"/>
      <c r="H6" s="76"/>
      <c r="I6" s="75"/>
      <c r="J6" s="75"/>
      <c r="K6" s="75"/>
      <c r="L6" s="75"/>
      <c r="M6" s="75"/>
      <c r="N6" s="74"/>
      <c r="O6" s="73"/>
      <c r="P6" s="73"/>
      <c r="Q6" s="73"/>
      <c r="R6" s="73"/>
      <c r="S6" s="73"/>
      <c r="T6" s="73"/>
      <c r="U6" s="73"/>
      <c r="V6" s="72"/>
      <c r="W6" s="71"/>
    </row>
    <row r="7" spans="1:26" s="69" customFormat="1" ht="38.25" customHeight="1">
      <c r="A7" s="70" t="s">
        <v>50</v>
      </c>
      <c r="B7" s="70" t="s">
        <v>49</v>
      </c>
      <c r="C7" s="70" t="s">
        <v>48</v>
      </c>
      <c r="D7" s="70" t="s">
        <v>47</v>
      </c>
      <c r="E7" s="70" t="s">
        <v>46</v>
      </c>
      <c r="F7" s="70" t="s">
        <v>98</v>
      </c>
      <c r="G7" s="70" t="s">
        <v>99</v>
      </c>
      <c r="H7" s="70" t="s">
        <v>100</v>
      </c>
      <c r="I7" s="70" t="s">
        <v>101</v>
      </c>
      <c r="J7" s="70" t="s">
        <v>102</v>
      </c>
      <c r="K7" s="70" t="s">
        <v>45</v>
      </c>
      <c r="L7" s="70" t="s">
        <v>1</v>
      </c>
      <c r="M7" s="70" t="s">
        <v>2</v>
      </c>
      <c r="N7" s="70" t="s">
        <v>3</v>
      </c>
      <c r="O7" s="70" t="s">
        <v>4</v>
      </c>
      <c r="P7" s="70" t="s">
        <v>5</v>
      </c>
      <c r="Q7" s="70" t="s">
        <v>6</v>
      </c>
      <c r="R7" s="70" t="s">
        <v>7</v>
      </c>
      <c r="S7" s="70" t="s">
        <v>8</v>
      </c>
      <c r="T7" s="70" t="s">
        <v>9</v>
      </c>
      <c r="U7" s="70" t="s">
        <v>10</v>
      </c>
      <c r="V7" s="70" t="s">
        <v>11</v>
      </c>
    </row>
    <row r="8" spans="1:26" s="49" customFormat="1" ht="29.25" customHeight="1">
      <c r="A8" s="212">
        <v>1</v>
      </c>
      <c r="B8" s="213" t="s">
        <v>44</v>
      </c>
      <c r="C8" s="57" t="s">
        <v>19</v>
      </c>
      <c r="D8" s="195">
        <f>D10+D13</f>
        <v>0</v>
      </c>
      <c r="E8" s="195">
        <f>E10+E13</f>
        <v>0</v>
      </c>
      <c r="F8" s="53">
        <f>SUM(K8:V8)</f>
        <v>2937.5190000000007</v>
      </c>
      <c r="G8" s="53">
        <f>K8+L8+M8</f>
        <v>750.09300000000007</v>
      </c>
      <c r="H8" s="53">
        <f>N8+O8+P8</f>
        <v>730.25300000000004</v>
      </c>
      <c r="I8" s="53">
        <f>Q8+R8+S8</f>
        <v>707.83400000000006</v>
      </c>
      <c r="J8" s="53">
        <f>T8+U8+V8</f>
        <v>749.33900000000006</v>
      </c>
      <c r="K8" s="68">
        <v>253.24</v>
      </c>
      <c r="L8" s="68">
        <v>236.46</v>
      </c>
      <c r="M8" s="68">
        <v>260.39299999999997</v>
      </c>
      <c r="N8" s="68">
        <v>229.19399999999999</v>
      </c>
      <c r="O8" s="68">
        <v>259.13200000000001</v>
      </c>
      <c r="P8" s="68">
        <v>241.92699999999999</v>
      </c>
      <c r="Q8" s="68">
        <v>242.75700000000001</v>
      </c>
      <c r="R8" s="68">
        <v>227.07499999999999</v>
      </c>
      <c r="S8" s="68">
        <v>238.00200000000001</v>
      </c>
      <c r="T8" s="68">
        <v>243.976</v>
      </c>
      <c r="U8" s="68">
        <v>251.148</v>
      </c>
      <c r="V8" s="68">
        <v>254.215</v>
      </c>
      <c r="W8" s="52">
        <f>X8-F8</f>
        <v>0</v>
      </c>
      <c r="X8" s="51">
        <f>ROUND(((V8+U8+T8+S8+R8+Q8+P8+O8+N8+M8+L8+K8)),3)</f>
        <v>2937.5189999999998</v>
      </c>
      <c r="Y8" s="51">
        <f>ROUND(((G8+H8+I8+J8)),3)</f>
        <v>2937.5189999999998</v>
      </c>
      <c r="Z8" s="175" t="str">
        <f>IF((X8-F8)=0,"правильно","ошибка")</f>
        <v>ошибка</v>
      </c>
    </row>
    <row r="9" spans="1:26" s="49" customFormat="1" ht="29.25" customHeight="1">
      <c r="A9" s="212"/>
      <c r="B9" s="213"/>
      <c r="C9" s="55" t="s">
        <v>18</v>
      </c>
      <c r="D9" s="188"/>
      <c r="E9" s="188"/>
      <c r="F9" s="53">
        <f>ROUND((SUM(K9:V9)/12),3)</f>
        <v>352.47399999999999</v>
      </c>
      <c r="G9" s="53">
        <f>ROUND(((K9+L9+M9)/3),3)</f>
        <v>360.01600000000002</v>
      </c>
      <c r="H9" s="53">
        <f>ROUND(((N9+O9+P9)/3),3)</f>
        <v>350.49299999999999</v>
      </c>
      <c r="I9" s="53">
        <f>ROUND(((Q9+R9+S9)/3),3)</f>
        <v>339.733</v>
      </c>
      <c r="J9" s="53">
        <f>ROUND(((T9+U9+V9)/3),3)</f>
        <v>359.654</v>
      </c>
      <c r="K9" s="67">
        <f>K8/(8334/12)*1000</f>
        <v>364.63642908567317</v>
      </c>
      <c r="L9" s="67">
        <f t="shared" ref="L9:V9" si="0">L8/(8334/12)*1000</f>
        <v>340.47516198704102</v>
      </c>
      <c r="M9" s="67">
        <f t="shared" si="0"/>
        <v>374.93592512598991</v>
      </c>
      <c r="N9" s="67">
        <f t="shared" si="0"/>
        <v>330.01295896328293</v>
      </c>
      <c r="O9" s="67">
        <f t="shared" si="0"/>
        <v>373.12023038156951</v>
      </c>
      <c r="P9" s="67">
        <f t="shared" si="0"/>
        <v>348.34701223902084</v>
      </c>
      <c r="Q9" s="67">
        <f t="shared" si="0"/>
        <v>349.54211663066951</v>
      </c>
      <c r="R9" s="67">
        <f t="shared" si="0"/>
        <v>326.96184305255576</v>
      </c>
      <c r="S9" s="67">
        <f t="shared" si="0"/>
        <v>342.695464362851</v>
      </c>
      <c r="T9" s="67">
        <f t="shared" si="0"/>
        <v>351.29733621310294</v>
      </c>
      <c r="U9" s="67">
        <f t="shared" si="0"/>
        <v>361.62419006479479</v>
      </c>
      <c r="V9" s="67">
        <f t="shared" si="0"/>
        <v>366.04031677465804</v>
      </c>
      <c r="W9" s="52">
        <f>X9-F9</f>
        <v>0</v>
      </c>
      <c r="X9" s="51">
        <f>ROUND(((V9+U9+T9+S9+R9+Q9+P9+O9+N9+M9+L9+K9)/12),3)</f>
        <v>352.47399999999999</v>
      </c>
      <c r="Y9" s="51">
        <f>ROUND(((G9+H9+I9+J9)/4),3)</f>
        <v>352.47399999999999</v>
      </c>
      <c r="Z9" s="175" t="str">
        <f>IF((X9-F9)=0,"правильно","ошибка")</f>
        <v>правильно</v>
      </c>
    </row>
    <row r="10" spans="1:26" s="49" customFormat="1" ht="29.25" customHeight="1">
      <c r="A10" s="212">
        <v>2</v>
      </c>
      <c r="B10" s="213" t="s">
        <v>43</v>
      </c>
      <c r="C10" s="57" t="s">
        <v>19</v>
      </c>
      <c r="D10" s="194"/>
      <c r="E10" s="194"/>
      <c r="F10" s="53">
        <f>SUM(K10:V10)</f>
        <v>366.30800000000005</v>
      </c>
      <c r="G10" s="53">
        <f>K10+L10+M10</f>
        <v>93.512</v>
      </c>
      <c r="H10" s="53">
        <f>N10+O10+P10</f>
        <v>91.057999999999993</v>
      </c>
      <c r="I10" s="53">
        <f>Q10+R10+S10</f>
        <v>88.23599999999999</v>
      </c>
      <c r="J10" s="53">
        <f>T10+U10+V10</f>
        <v>93.50200000000001</v>
      </c>
      <c r="K10" s="56">
        <v>31.571000000000002</v>
      </c>
      <c r="L10" s="56">
        <v>29.477</v>
      </c>
      <c r="M10" s="56">
        <v>32.463999999999999</v>
      </c>
      <c r="N10" s="56">
        <v>28.58</v>
      </c>
      <c r="O10" s="56">
        <v>32.308999999999997</v>
      </c>
      <c r="P10" s="56">
        <v>30.169</v>
      </c>
      <c r="Q10" s="56">
        <v>30.260999999999999</v>
      </c>
      <c r="R10" s="56">
        <v>28.31</v>
      </c>
      <c r="S10" s="56">
        <v>29.664999999999999</v>
      </c>
      <c r="T10" s="56">
        <v>30.416</v>
      </c>
      <c r="U10" s="56">
        <v>31.315000000000001</v>
      </c>
      <c r="V10" s="56">
        <v>31.771000000000001</v>
      </c>
      <c r="W10" s="52">
        <f>X10-F10</f>
        <v>0</v>
      </c>
      <c r="X10" s="51">
        <f>ROUND(((V10+U10+T10+S10+R10+Q10+P10+O10+N10+M10+L10+K10)),3)</f>
        <v>366.30799999999999</v>
      </c>
      <c r="Y10" s="51">
        <f>ROUND(((G10+H10+I10+J10)),3)</f>
        <v>366.30799999999999</v>
      </c>
      <c r="Z10" s="175" t="str">
        <f>IF((X10-F10)=0,"правильно","ошибка")</f>
        <v>ошибка</v>
      </c>
    </row>
    <row r="11" spans="1:26" s="49" customFormat="1" ht="29.25" customHeight="1">
      <c r="A11" s="212"/>
      <c r="B11" s="213"/>
      <c r="C11" s="55" t="s">
        <v>18</v>
      </c>
      <c r="D11" s="66"/>
      <c r="E11" s="66"/>
      <c r="F11" s="53">
        <f>ROUND((SUM(K11:V11)/12),3)</f>
        <v>43.953000000000003</v>
      </c>
      <c r="G11" s="53">
        <f>ROUND(((K11+L11+M11)/3),3)</f>
        <v>44.881999999999998</v>
      </c>
      <c r="H11" s="53">
        <f>ROUND(((N11+O11+P11)/3),3)</f>
        <v>43.704000000000001</v>
      </c>
      <c r="I11" s="53">
        <f>ROUND(((Q11+R11+S11)/3),3)</f>
        <v>42.35</v>
      </c>
      <c r="J11" s="53">
        <f>ROUND(((T11+U11+V11)/3),3)</f>
        <v>44.877000000000002</v>
      </c>
      <c r="K11" s="67">
        <f>K10/(8334/12)*1000</f>
        <v>45.458603311735061</v>
      </c>
      <c r="L11" s="67">
        <f t="shared" ref="L11" si="1">L10/(8334/12)*1000</f>
        <v>42.443484521238297</v>
      </c>
      <c r="M11" s="67">
        <f t="shared" ref="M11" si="2">M10/(8334/12)*1000</f>
        <v>46.744420446364288</v>
      </c>
      <c r="N11" s="67">
        <f t="shared" ref="N11" si="3">N10/(8334/12)*1000</f>
        <v>41.151907847372208</v>
      </c>
      <c r="O11" s="67">
        <f t="shared" ref="O11" si="4">O10/(8334/12)*1000</f>
        <v>46.52123830093592</v>
      </c>
      <c r="P11" s="67">
        <f t="shared" ref="P11" si="5">P10/(8334/12)*1000</f>
        <v>43.439884809215265</v>
      </c>
      <c r="Q11" s="67">
        <f t="shared" ref="Q11" si="6">Q10/(8334/12)*1000</f>
        <v>43.572354211663061</v>
      </c>
      <c r="R11" s="67">
        <f t="shared" ref="R11" si="7">R10/(8334/12)*1000</f>
        <v>40.763138948884084</v>
      </c>
      <c r="S11" s="67">
        <f t="shared" ref="S11" si="8">S10/(8334/12)*1000</f>
        <v>42.714182865370773</v>
      </c>
      <c r="T11" s="67">
        <f t="shared" ref="T11" si="9">T10/(8334/12)*1000</f>
        <v>43.795536357091436</v>
      </c>
      <c r="U11" s="67">
        <f t="shared" ref="U11" si="10">U10/(8334/12)*1000</f>
        <v>45.089992800575956</v>
      </c>
      <c r="V11" s="67">
        <f t="shared" ref="V11" si="11">V10/(8334/12)*1000</f>
        <v>45.746580273578111</v>
      </c>
      <c r="W11" s="52">
        <f>X11-F11</f>
        <v>0</v>
      </c>
      <c r="X11" s="202">
        <f>ROUND(((V11+U11+T11+S11+R11+Q11+P11+O11+N11+M11+L11+K11)/12),3)</f>
        <v>43.953000000000003</v>
      </c>
      <c r="Y11" s="51">
        <f>ROUND(((G11+H11+I11+J11)/4),3)</f>
        <v>43.953000000000003</v>
      </c>
      <c r="Z11" s="50" t="str">
        <f>IF((X11-F11)=0,"правильно","ошибка")</f>
        <v>правильно</v>
      </c>
    </row>
    <row r="12" spans="1:26" s="49" customFormat="1" ht="46.5" customHeight="1">
      <c r="A12" s="180">
        <v>3</v>
      </c>
      <c r="B12" s="181" t="s">
        <v>42</v>
      </c>
      <c r="C12" s="55" t="s">
        <v>41</v>
      </c>
      <c r="D12" s="65"/>
      <c r="E12" s="65"/>
      <c r="F12" s="65">
        <f t="shared" ref="F12:V12" si="12">F10/F8</f>
        <v>0.1246997891758317</v>
      </c>
      <c r="G12" s="65">
        <f t="shared" si="12"/>
        <v>0.12466720793288298</v>
      </c>
      <c r="H12" s="65">
        <f t="shared" si="12"/>
        <v>0.12469377051515021</v>
      </c>
      <c r="I12" s="65">
        <f t="shared" si="12"/>
        <v>0.12465634597942453</v>
      </c>
      <c r="J12" s="65">
        <f t="shared" si="12"/>
        <v>0.12477930549457589</v>
      </c>
      <c r="K12" s="65">
        <f t="shared" si="12"/>
        <v>0.12466829884694361</v>
      </c>
      <c r="L12" s="65">
        <f t="shared" si="12"/>
        <v>0.12465956187092954</v>
      </c>
      <c r="M12" s="65">
        <f t="shared" si="12"/>
        <v>0.1246730902904456</v>
      </c>
      <c r="N12" s="65">
        <f t="shared" si="12"/>
        <v>0.12469785421956944</v>
      </c>
      <c r="O12" s="65">
        <f t="shared" si="12"/>
        <v>0.12468162943982217</v>
      </c>
      <c r="P12" s="65">
        <f t="shared" si="12"/>
        <v>0.12470290624857912</v>
      </c>
      <c r="Q12" s="65">
        <f t="shared" si="12"/>
        <v>0.1246555197172481</v>
      </c>
      <c r="R12" s="65">
        <f t="shared" si="12"/>
        <v>0.12467246504458879</v>
      </c>
      <c r="S12" s="65">
        <f t="shared" si="12"/>
        <v>0.12464180973269132</v>
      </c>
      <c r="T12" s="65">
        <f t="shared" si="12"/>
        <v>0.12466800013116044</v>
      </c>
      <c r="U12" s="65">
        <f t="shared" si="12"/>
        <v>0.12468743529711565</v>
      </c>
      <c r="V12" s="65">
        <f t="shared" si="12"/>
        <v>0.12497688964065849</v>
      </c>
      <c r="W12" s="52"/>
      <c r="Y12" s="51"/>
      <c r="Z12" s="175"/>
    </row>
    <row r="13" spans="1:26" s="49" customFormat="1" ht="29.25" customHeight="1">
      <c r="A13" s="212">
        <v>4</v>
      </c>
      <c r="B13" s="213" t="s">
        <v>40</v>
      </c>
      <c r="C13" s="57" t="s">
        <v>19</v>
      </c>
      <c r="D13" s="193">
        <f>D16+D18+D20</f>
        <v>0</v>
      </c>
      <c r="E13" s="193">
        <f>E16+E18+E20</f>
        <v>0</v>
      </c>
      <c r="F13" s="53">
        <f>SUM(K13:V13)</f>
        <v>2571.2110000000002</v>
      </c>
      <c r="G13" s="53">
        <f t="shared" ref="G13:J13" si="13">G16+G18+G20</f>
        <v>656.58100000000002</v>
      </c>
      <c r="H13" s="53">
        <f t="shared" si="13"/>
        <v>639.19500000000005</v>
      </c>
      <c r="I13" s="53">
        <f t="shared" si="13"/>
        <v>619.59800000000007</v>
      </c>
      <c r="J13" s="53">
        <f t="shared" si="13"/>
        <v>655.83699999999999</v>
      </c>
      <c r="K13" s="56">
        <f>K8-K10</f>
        <v>221.66900000000001</v>
      </c>
      <c r="L13" s="56">
        <f t="shared" ref="L13:V13" si="14">L8-L10</f>
        <v>206.983</v>
      </c>
      <c r="M13" s="56">
        <f t="shared" si="14"/>
        <v>227.92899999999997</v>
      </c>
      <c r="N13" s="56">
        <f t="shared" si="14"/>
        <v>200.61399999999998</v>
      </c>
      <c r="O13" s="56">
        <f t="shared" si="14"/>
        <v>226.82300000000001</v>
      </c>
      <c r="P13" s="56">
        <f t="shared" si="14"/>
        <v>211.75799999999998</v>
      </c>
      <c r="Q13" s="56">
        <f t="shared" si="14"/>
        <v>212.49600000000001</v>
      </c>
      <c r="R13" s="56">
        <f t="shared" si="14"/>
        <v>198.76499999999999</v>
      </c>
      <c r="S13" s="56">
        <f t="shared" si="14"/>
        <v>208.33700000000002</v>
      </c>
      <c r="T13" s="56">
        <f t="shared" si="14"/>
        <v>213.56</v>
      </c>
      <c r="U13" s="56">
        <f t="shared" si="14"/>
        <v>219.833</v>
      </c>
      <c r="V13" s="56">
        <f t="shared" si="14"/>
        <v>222.44400000000002</v>
      </c>
      <c r="W13" s="52">
        <f>X13-F13</f>
        <v>0</v>
      </c>
      <c r="X13" s="51">
        <f>ROUND(((V13+U13+T13+S13+R13+Q13+P13+O13+N13+M13+L13+K13)),3)</f>
        <v>2571.2109999999998</v>
      </c>
      <c r="Y13" s="51">
        <f>ROUND(((G13+H13+I13+J13)),3)</f>
        <v>2571.2109999999998</v>
      </c>
      <c r="Z13" s="175" t="str">
        <f>IF((X13-F13)=0,"правильно","ошибка")</f>
        <v>ошибка</v>
      </c>
    </row>
    <row r="14" spans="1:26" s="49" customFormat="1" ht="29.25" customHeight="1">
      <c r="A14" s="212"/>
      <c r="B14" s="213"/>
      <c r="C14" s="55" t="s">
        <v>18</v>
      </c>
      <c r="D14" s="196"/>
      <c r="E14" s="196"/>
      <c r="F14" s="53">
        <f>ROUND((SUM(K14:V14)/12),3)</f>
        <v>308.52100000000002</v>
      </c>
      <c r="G14" s="53">
        <f t="shared" ref="G14:J14" si="15">G17+G19+G21</f>
        <v>315.13299999999998</v>
      </c>
      <c r="H14" s="53">
        <f t="shared" si="15"/>
        <v>306.78899999999999</v>
      </c>
      <c r="I14" s="53">
        <f t="shared" si="15"/>
        <v>297.38299999999998</v>
      </c>
      <c r="J14" s="53">
        <f t="shared" si="15"/>
        <v>314.77600000000001</v>
      </c>
      <c r="K14" s="67">
        <f>K13/(8334/12)*1000</f>
        <v>319.17782577393808</v>
      </c>
      <c r="L14" s="67">
        <f t="shared" ref="L14" si="16">L13/(8334/12)*1000</f>
        <v>298.03167746580272</v>
      </c>
      <c r="M14" s="67">
        <f t="shared" ref="M14" si="17">M13/(8334/12)*1000</f>
        <v>328.19150467962561</v>
      </c>
      <c r="N14" s="67">
        <f t="shared" ref="N14" si="18">N13/(8334/12)*1000</f>
        <v>288.8610511159107</v>
      </c>
      <c r="O14" s="67">
        <f t="shared" ref="O14" si="19">O13/(8334/12)*1000</f>
        <v>326.59899208063359</v>
      </c>
      <c r="P14" s="67">
        <f t="shared" ref="P14" si="20">P13/(8334/12)*1000</f>
        <v>304.9071274298056</v>
      </c>
      <c r="Q14" s="67">
        <f t="shared" ref="Q14" si="21">Q13/(8334/12)*1000</f>
        <v>305.96976241900649</v>
      </c>
      <c r="R14" s="67">
        <f t="shared" ref="R14" si="22">R13/(8334/12)*1000</f>
        <v>286.19870410367173</v>
      </c>
      <c r="S14" s="67">
        <f t="shared" ref="S14" si="23">S13/(8334/12)*1000</f>
        <v>299.98128149748021</v>
      </c>
      <c r="T14" s="67">
        <f t="shared" ref="T14" si="24">T13/(8334/12)*1000</f>
        <v>307.50179985601153</v>
      </c>
      <c r="U14" s="67">
        <f t="shared" ref="U14" si="25">U13/(8334/12)*1000</f>
        <v>316.5341972642189</v>
      </c>
      <c r="V14" s="67">
        <f t="shared" ref="V14" si="26">V13/(8334/12)*1000</f>
        <v>320.29373650107993</v>
      </c>
      <c r="W14" s="52">
        <f>X14-F14</f>
        <v>0</v>
      </c>
      <c r="X14" s="51">
        <f>ROUND(((V14+U14+T14+S14+R14+Q14+P14+O14+N14+M14+L14+K14)/12),3)</f>
        <v>308.52100000000002</v>
      </c>
      <c r="Y14" s="51">
        <f>ROUND(((G14+H14+I14+J14)/4),3)</f>
        <v>308.52</v>
      </c>
      <c r="Z14" s="175" t="str">
        <f>IF((X14-F14)=0,"правильно","ошибка")</f>
        <v>правильно</v>
      </c>
    </row>
    <row r="15" spans="1:26" s="49" customFormat="1" ht="29.25" customHeight="1">
      <c r="A15" s="64"/>
      <c r="B15" s="214" t="s">
        <v>39</v>
      </c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6"/>
      <c r="W15" s="52"/>
      <c r="Y15" s="51"/>
      <c r="Z15" s="63"/>
    </row>
    <row r="16" spans="1:26" s="49" customFormat="1" ht="29.25" customHeight="1">
      <c r="A16" s="210" t="s">
        <v>38</v>
      </c>
      <c r="B16" s="211" t="s">
        <v>37</v>
      </c>
      <c r="C16" s="57" t="s">
        <v>19</v>
      </c>
      <c r="D16" s="62"/>
      <c r="E16" s="62"/>
      <c r="F16" s="60"/>
      <c r="G16" s="60"/>
      <c r="H16" s="60"/>
      <c r="I16" s="60"/>
      <c r="J16" s="60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52">
        <f t="shared" ref="W16:W22" si="27">X16-F16</f>
        <v>0</v>
      </c>
      <c r="X16" s="51">
        <f>ROUND(((V16+U16+T16+S16+R16+Q16+P16+O16+N16+M16+L16+K16)),3)</f>
        <v>0</v>
      </c>
      <c r="Y16" s="51">
        <f>ROUND(((G16+H16+I16+J16)),3)</f>
        <v>0</v>
      </c>
      <c r="Z16" s="50" t="str">
        <f t="shared" ref="Z16:Z22" si="28">IF((X16-F16)=0,"правильно","ошибка")</f>
        <v>правильно</v>
      </c>
    </row>
    <row r="17" spans="1:26" s="49" customFormat="1" ht="29.25" customHeight="1">
      <c r="A17" s="210"/>
      <c r="B17" s="211"/>
      <c r="C17" s="55" t="s">
        <v>18</v>
      </c>
      <c r="D17" s="58"/>
      <c r="E17" s="58"/>
      <c r="F17" s="60"/>
      <c r="G17" s="60"/>
      <c r="H17" s="60"/>
      <c r="I17" s="60"/>
      <c r="J17" s="60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2">
        <f t="shared" si="27"/>
        <v>0</v>
      </c>
      <c r="X17" s="51">
        <f>ROUND(((V17+U17+T17+S17+R17+Q17+P17+O17+N17+M17+L17+K17)/12),3)</f>
        <v>0</v>
      </c>
      <c r="Y17" s="51">
        <f>ROUND(((G17+H17+I17+J17)/4),3)</f>
        <v>0</v>
      </c>
      <c r="Z17" s="50" t="str">
        <f t="shared" si="28"/>
        <v>правильно</v>
      </c>
    </row>
    <row r="18" spans="1:26" s="49" customFormat="1" ht="29.25" customHeight="1">
      <c r="A18" s="210" t="s">
        <v>36</v>
      </c>
      <c r="B18" s="211" t="s">
        <v>23</v>
      </c>
      <c r="C18" s="57" t="s">
        <v>19</v>
      </c>
      <c r="D18" s="58"/>
      <c r="E18" s="58"/>
      <c r="F18" s="53">
        <f>SUM(K18:V18)</f>
        <v>2462.9290000000001</v>
      </c>
      <c r="G18" s="53">
        <f>K18+L18+M18</f>
        <v>629.15300000000002</v>
      </c>
      <c r="H18" s="53">
        <f>N18+O18+P18</f>
        <v>612.14300000000003</v>
      </c>
      <c r="I18" s="53">
        <f>Q18+R18+S18</f>
        <v>593.04700000000003</v>
      </c>
      <c r="J18" s="53">
        <f>T18+U18+V18</f>
        <v>628.58600000000001</v>
      </c>
      <c r="K18" s="56">
        <f>K13-K20</f>
        <v>212.46800000000002</v>
      </c>
      <c r="L18" s="56">
        <f t="shared" ref="L18:V18" si="29">L13-L20</f>
        <v>198.012</v>
      </c>
      <c r="M18" s="56">
        <f t="shared" si="29"/>
        <v>218.67299999999997</v>
      </c>
      <c r="N18" s="56">
        <f t="shared" si="29"/>
        <v>191.72999999999996</v>
      </c>
      <c r="O18" s="56">
        <f t="shared" si="29"/>
        <v>217.684</v>
      </c>
      <c r="P18" s="56">
        <f t="shared" si="29"/>
        <v>202.72899999999998</v>
      </c>
      <c r="Q18" s="56">
        <f t="shared" si="29"/>
        <v>203.52200000000002</v>
      </c>
      <c r="R18" s="56">
        <f t="shared" si="29"/>
        <v>190.13499999999999</v>
      </c>
      <c r="S18" s="56">
        <f t="shared" si="29"/>
        <v>199.39000000000001</v>
      </c>
      <c r="T18" s="56">
        <f t="shared" si="29"/>
        <v>204.60300000000001</v>
      </c>
      <c r="U18" s="56">
        <f t="shared" si="29"/>
        <v>210.733</v>
      </c>
      <c r="V18" s="56">
        <f t="shared" si="29"/>
        <v>213.25000000000003</v>
      </c>
      <c r="W18" s="52">
        <f t="shared" si="27"/>
        <v>0</v>
      </c>
      <c r="X18" s="51">
        <f>ROUND(((V18+U18+T18+S18+R18+Q18+P18+O18+N18+M18+L18+K18)),3)</f>
        <v>2462.9290000000001</v>
      </c>
      <c r="Y18" s="51">
        <f>ROUND(((G18+H18+I18+J18)),3)</f>
        <v>2462.9290000000001</v>
      </c>
      <c r="Z18" s="50" t="str">
        <f t="shared" si="28"/>
        <v>правильно</v>
      </c>
    </row>
    <row r="19" spans="1:26" s="49" customFormat="1" ht="29.25" customHeight="1">
      <c r="A19" s="210"/>
      <c r="B19" s="211"/>
      <c r="C19" s="55" t="s">
        <v>18</v>
      </c>
      <c r="D19" s="176"/>
      <c r="E19" s="176"/>
      <c r="F19" s="53">
        <f>ROUND((SUM(K19:V19)/12),3)</f>
        <v>295.52800000000002</v>
      </c>
      <c r="G19" s="53">
        <f>ROUND(((K19+L19+M19)/3),3)</f>
        <v>301.96899999999999</v>
      </c>
      <c r="H19" s="53">
        <f>ROUND(((N19+O19+P19)/3),3)</f>
        <v>293.80500000000001</v>
      </c>
      <c r="I19" s="53">
        <f>ROUND(((Q19+R19+S19)/3),3)</f>
        <v>284.64</v>
      </c>
      <c r="J19" s="53">
        <f>ROUND(((T19+U19+V19)/3),3)</f>
        <v>301.697</v>
      </c>
      <c r="K19" s="67">
        <f>K18/(8334/12)*1000</f>
        <v>305.9294456443485</v>
      </c>
      <c r="L19" s="67">
        <f t="shared" ref="L19" si="30">L18/(8334/12)*1000</f>
        <v>285.11447084233259</v>
      </c>
      <c r="M19" s="67">
        <f t="shared" ref="M19" si="31">M18/(8334/12)*1000</f>
        <v>314.8639308855291</v>
      </c>
      <c r="N19" s="67">
        <f t="shared" ref="N19" si="32">N18/(8334/12)*1000</f>
        <v>276.06911447084224</v>
      </c>
      <c r="O19" s="67">
        <f t="shared" ref="O19" si="33">O18/(8334/12)*1000</f>
        <v>313.43988480921524</v>
      </c>
      <c r="P19" s="67">
        <f t="shared" ref="P19" si="34">P18/(8334/12)*1000</f>
        <v>291.906407487401</v>
      </c>
      <c r="Q19" s="67">
        <f t="shared" ref="Q19" si="35">Q18/(8334/12)*1000</f>
        <v>293.04823614110876</v>
      </c>
      <c r="R19" s="67">
        <f t="shared" ref="R19" si="36">R18/(8334/12)*1000</f>
        <v>273.77249820014401</v>
      </c>
      <c r="S19" s="67">
        <f t="shared" ref="S19" si="37">S18/(8334/12)*1000</f>
        <v>287.09863210943126</v>
      </c>
      <c r="T19" s="67">
        <f t="shared" ref="T19" si="38">T18/(8334/12)*1000</f>
        <v>294.60475161987046</v>
      </c>
      <c r="U19" s="67">
        <f t="shared" ref="U19" si="39">U18/(8334/12)*1000</f>
        <v>303.43124550035998</v>
      </c>
      <c r="V19" s="67">
        <f t="shared" ref="V19" si="40">V18/(8334/12)*1000</f>
        <v>307.05543556515488</v>
      </c>
      <c r="W19" s="52">
        <f t="shared" si="27"/>
        <v>0</v>
      </c>
      <c r="X19" s="51">
        <f>ROUND(((V19+U19+T19+S19+R19+Q19+P19+O19+N19+M19+L19+K19)/12),3)</f>
        <v>295.52800000000002</v>
      </c>
      <c r="Y19" s="51">
        <f>ROUND(((G19+H19+I19+J19)/4),3)</f>
        <v>295.52800000000002</v>
      </c>
      <c r="Z19" s="175" t="str">
        <f t="shared" si="28"/>
        <v>правильно</v>
      </c>
    </row>
    <row r="20" spans="1:26" s="49" customFormat="1" ht="29.25" customHeight="1">
      <c r="A20" s="210" t="s">
        <v>35</v>
      </c>
      <c r="B20" s="211" t="s">
        <v>21</v>
      </c>
      <c r="C20" s="57" t="s">
        <v>19</v>
      </c>
      <c r="D20" s="58"/>
      <c r="E20" s="58"/>
      <c r="F20" s="53">
        <f>SUM(K20:V20)</f>
        <v>108.282</v>
      </c>
      <c r="G20" s="53">
        <f>K20+L20+M20</f>
        <v>27.428000000000001</v>
      </c>
      <c r="H20" s="53">
        <f>N20+O20+P20</f>
        <v>27.052</v>
      </c>
      <c r="I20" s="53">
        <f>Q20+R20+S20</f>
        <v>26.550999999999998</v>
      </c>
      <c r="J20" s="53">
        <f>T20+U20+V20</f>
        <v>27.251000000000005</v>
      </c>
      <c r="K20" s="56">
        <v>9.2010000000000005</v>
      </c>
      <c r="L20" s="56">
        <v>8.9710000000000001</v>
      </c>
      <c r="M20" s="56">
        <v>9.2560000000000002</v>
      </c>
      <c r="N20" s="56">
        <v>8.8840000000000003</v>
      </c>
      <c r="O20" s="56">
        <v>9.1389999999999993</v>
      </c>
      <c r="P20" s="56">
        <v>9.0289999999999999</v>
      </c>
      <c r="Q20" s="56">
        <v>8.9740000000000002</v>
      </c>
      <c r="R20" s="56">
        <v>8.6300000000000008</v>
      </c>
      <c r="S20" s="56">
        <v>8.9469999999999992</v>
      </c>
      <c r="T20" s="56">
        <v>8.9570000000000007</v>
      </c>
      <c r="U20" s="56">
        <v>9.1</v>
      </c>
      <c r="V20" s="56">
        <v>9.1940000000000008</v>
      </c>
      <c r="W20" s="52">
        <f t="shared" si="27"/>
        <v>0</v>
      </c>
      <c r="X20" s="51">
        <f>ROUND(((V20+U20+T20+S20+R20+Q20+P20+O20+N20+M20+L20+K20)),3)</f>
        <v>108.282</v>
      </c>
      <c r="Y20" s="51">
        <f>ROUND(((G20+H20+I20+J20)),3)</f>
        <v>108.282</v>
      </c>
      <c r="Z20" s="50" t="str">
        <f t="shared" si="28"/>
        <v>правильно</v>
      </c>
    </row>
    <row r="21" spans="1:26" s="49" customFormat="1" ht="29.25" customHeight="1">
      <c r="A21" s="210"/>
      <c r="B21" s="211"/>
      <c r="C21" s="55" t="s">
        <v>18</v>
      </c>
      <c r="D21" s="176"/>
      <c r="E21" s="176"/>
      <c r="F21" s="53">
        <f>ROUND((SUM(K21:V21)/12),3)</f>
        <v>12.993</v>
      </c>
      <c r="G21" s="53">
        <f>ROUND(((K21+L21+M21)/3),3)</f>
        <v>13.164</v>
      </c>
      <c r="H21" s="53">
        <f>ROUND(((N21+O21+P21)/3),3)</f>
        <v>12.984</v>
      </c>
      <c r="I21" s="53">
        <f>ROUND(((Q21+R21+S21)/3),3)</f>
        <v>12.743</v>
      </c>
      <c r="J21" s="53">
        <f>ROUND(((T21+U21+V21)/3),3)</f>
        <v>13.079000000000001</v>
      </c>
      <c r="K21" s="67">
        <f>K20/(8334/12)*1000</f>
        <v>13.248380129589632</v>
      </c>
      <c r="L21" s="67">
        <f t="shared" ref="L21" si="41">L20/(8334/12)*1000</f>
        <v>12.917206623470124</v>
      </c>
      <c r="M21" s="67">
        <f t="shared" ref="M21" si="42">M20/(8334/12)*1000</f>
        <v>13.327573794096473</v>
      </c>
      <c r="N21" s="67">
        <f t="shared" ref="N21" si="43">N20/(8334/12)*1000</f>
        <v>12.791936645068395</v>
      </c>
      <c r="O21" s="67">
        <f t="shared" ref="O21" si="44">O20/(8334/12)*1000</f>
        <v>13.159107271418286</v>
      </c>
      <c r="P21" s="67">
        <f t="shared" ref="P21" si="45">P20/(8334/12)*1000</f>
        <v>13.000719942404608</v>
      </c>
      <c r="Q21" s="67">
        <f t="shared" ref="Q21" si="46">Q20/(8334/12)*1000</f>
        <v>12.921526277897769</v>
      </c>
      <c r="R21" s="67">
        <f t="shared" ref="R21" si="47">R20/(8334/12)*1000</f>
        <v>12.42620590352772</v>
      </c>
      <c r="S21" s="67">
        <f t="shared" ref="S21" si="48">S20/(8334/12)*1000</f>
        <v>12.882649388048955</v>
      </c>
      <c r="T21" s="67">
        <f t="shared" ref="T21" si="49">T20/(8334/12)*1000</f>
        <v>12.89704823614111</v>
      </c>
      <c r="U21" s="67">
        <f t="shared" ref="U21" si="50">U20/(8334/12)*1000</f>
        <v>13.102951763858892</v>
      </c>
      <c r="V21" s="67">
        <f t="shared" ref="V21" si="51">V20/(8334/12)*1000</f>
        <v>13.238300935925126</v>
      </c>
      <c r="W21" s="52">
        <f t="shared" si="27"/>
        <v>0</v>
      </c>
      <c r="X21" s="51">
        <f>ROUND(((V21+U21+T21+S21+R21+Q21+P21+O21+N21+M21+L21+K21)/12),3)</f>
        <v>12.993</v>
      </c>
      <c r="Y21" s="51">
        <f>ROUND(((G21+H21+I21+J21)/4),3)</f>
        <v>12.993</v>
      </c>
      <c r="Z21" s="175" t="str">
        <f t="shared" si="28"/>
        <v>правильно</v>
      </c>
    </row>
    <row r="22" spans="1:26" s="49" customFormat="1" ht="29.25" customHeight="1">
      <c r="A22" s="212">
        <v>5</v>
      </c>
      <c r="B22" s="220" t="s">
        <v>20</v>
      </c>
      <c r="C22" s="57" t="s">
        <v>19</v>
      </c>
      <c r="D22" s="54"/>
      <c r="E22" s="54"/>
      <c r="F22" s="53">
        <f>F20+F18</f>
        <v>2571.2110000000002</v>
      </c>
      <c r="G22" s="53">
        <f t="shared" ref="G22:V22" si="52">G18+G20</f>
        <v>656.58100000000002</v>
      </c>
      <c r="H22" s="53">
        <f t="shared" si="52"/>
        <v>639.19500000000005</v>
      </c>
      <c r="I22" s="53">
        <f t="shared" si="52"/>
        <v>619.59800000000007</v>
      </c>
      <c r="J22" s="53">
        <f t="shared" si="52"/>
        <v>655.83699999999999</v>
      </c>
      <c r="K22" s="56">
        <f t="shared" si="52"/>
        <v>221.66900000000001</v>
      </c>
      <c r="L22" s="56">
        <f t="shared" si="52"/>
        <v>206.983</v>
      </c>
      <c r="M22" s="56">
        <f t="shared" si="52"/>
        <v>227.92899999999997</v>
      </c>
      <c r="N22" s="56">
        <f t="shared" si="52"/>
        <v>200.61399999999998</v>
      </c>
      <c r="O22" s="56">
        <f t="shared" si="52"/>
        <v>226.82300000000001</v>
      </c>
      <c r="P22" s="56">
        <f t="shared" si="52"/>
        <v>211.75799999999998</v>
      </c>
      <c r="Q22" s="56">
        <f t="shared" si="52"/>
        <v>212.49600000000001</v>
      </c>
      <c r="R22" s="56">
        <f t="shared" si="52"/>
        <v>198.76499999999999</v>
      </c>
      <c r="S22" s="56">
        <f t="shared" si="52"/>
        <v>208.33700000000002</v>
      </c>
      <c r="T22" s="56">
        <f t="shared" si="52"/>
        <v>213.56</v>
      </c>
      <c r="U22" s="56">
        <f t="shared" si="52"/>
        <v>219.833</v>
      </c>
      <c r="V22" s="56">
        <f t="shared" si="52"/>
        <v>222.44400000000002</v>
      </c>
      <c r="W22" s="52">
        <f t="shared" si="27"/>
        <v>0</v>
      </c>
      <c r="X22" s="51">
        <f>ROUND(((V22+U22+T22+S22+R22+Q22+P22+O22+N22+M22+L22+K22)),3)</f>
        <v>2571.2109999999998</v>
      </c>
      <c r="Y22" s="51">
        <f>ROUND(((G22+H22+I22+J22)),3)</f>
        <v>2571.2109999999998</v>
      </c>
      <c r="Z22" s="175" t="str">
        <f t="shared" si="28"/>
        <v>ошибка</v>
      </c>
    </row>
    <row r="23" spans="1:26" s="49" customFormat="1" ht="29.25" customHeight="1">
      <c r="A23" s="212"/>
      <c r="B23" s="221"/>
      <c r="C23" s="55" t="s">
        <v>18</v>
      </c>
      <c r="D23" s="54"/>
      <c r="E23" s="54"/>
      <c r="F23" s="53">
        <f>F21+F19</f>
        <v>308.52100000000002</v>
      </c>
      <c r="G23" s="53">
        <f t="shared" ref="G23:J23" si="53">G19+G21</f>
        <v>315.13299999999998</v>
      </c>
      <c r="H23" s="53">
        <f t="shared" si="53"/>
        <v>306.78899999999999</v>
      </c>
      <c r="I23" s="53">
        <f t="shared" si="53"/>
        <v>297.38299999999998</v>
      </c>
      <c r="J23" s="53">
        <f t="shared" si="53"/>
        <v>314.77600000000001</v>
      </c>
      <c r="K23" s="67">
        <f>K19+K21</f>
        <v>319.17782577393814</v>
      </c>
      <c r="L23" s="67">
        <f t="shared" ref="L23:V23" si="54">L19+L21</f>
        <v>298.03167746580272</v>
      </c>
      <c r="M23" s="67">
        <f t="shared" si="54"/>
        <v>328.19150467962555</v>
      </c>
      <c r="N23" s="67">
        <f t="shared" si="54"/>
        <v>288.86105111591064</v>
      </c>
      <c r="O23" s="67">
        <f t="shared" si="54"/>
        <v>326.59899208063354</v>
      </c>
      <c r="P23" s="67">
        <f t="shared" si="54"/>
        <v>304.9071274298056</v>
      </c>
      <c r="Q23" s="67">
        <f t="shared" si="54"/>
        <v>305.96976241900654</v>
      </c>
      <c r="R23" s="67">
        <f t="shared" si="54"/>
        <v>286.19870410367173</v>
      </c>
      <c r="S23" s="67">
        <f t="shared" si="54"/>
        <v>299.98128149748021</v>
      </c>
      <c r="T23" s="67">
        <f t="shared" si="54"/>
        <v>307.50179985601159</v>
      </c>
      <c r="U23" s="67">
        <f t="shared" si="54"/>
        <v>316.53419726421885</v>
      </c>
      <c r="V23" s="67">
        <f t="shared" si="54"/>
        <v>320.29373650107999</v>
      </c>
      <c r="W23" s="52">
        <f t="shared" ref="W23" si="55">X23-F23</f>
        <v>0</v>
      </c>
      <c r="X23" s="51">
        <f>ROUND(((V23+U23+T23+S23+R23+Q23+P23+O23+N23+M23+L23+K23)/12),3)</f>
        <v>308.52100000000002</v>
      </c>
      <c r="Y23" s="51">
        <f>ROUND(((G23+H23+I23+J23)/4),3)</f>
        <v>308.52</v>
      </c>
      <c r="Z23" s="175" t="str">
        <f t="shared" ref="Z23" si="56">IF((X23-F23)=0,"правильно","ошибка")</f>
        <v>правильно</v>
      </c>
    </row>
    <row r="24" spans="1:26" s="36" customFormat="1" hidden="1">
      <c r="A24" s="44"/>
      <c r="B24" s="43" t="s">
        <v>34</v>
      </c>
      <c r="C24" s="42" t="s">
        <v>33</v>
      </c>
      <c r="D24" s="42"/>
      <c r="E24" s="42"/>
      <c r="F24" s="47" t="s">
        <v>32</v>
      </c>
      <c r="G24" s="46" t="str">
        <f>F24</f>
        <v>0.184</v>
      </c>
      <c r="H24" s="46" t="str">
        <f>F24</f>
        <v>0.184</v>
      </c>
      <c r="I24" s="46" t="str">
        <f>F24</f>
        <v>0.184</v>
      </c>
      <c r="J24" s="46" t="str">
        <f>F24</f>
        <v>0.184</v>
      </c>
      <c r="K24" s="46" t="str">
        <f>F24</f>
        <v>0.184</v>
      </c>
      <c r="L24" s="46" t="str">
        <f>F24</f>
        <v>0.184</v>
      </c>
      <c r="M24" s="46" t="str">
        <f>F24</f>
        <v>0.184</v>
      </c>
      <c r="N24" s="46" t="str">
        <f>F24</f>
        <v>0.184</v>
      </c>
      <c r="O24" s="46" t="str">
        <f>F24</f>
        <v>0.184</v>
      </c>
      <c r="P24" s="46" t="str">
        <f>F24</f>
        <v>0.184</v>
      </c>
      <c r="Q24" s="46" t="str">
        <f>F24</f>
        <v>0.184</v>
      </c>
      <c r="R24" s="46" t="str">
        <f>F24</f>
        <v>0.184</v>
      </c>
      <c r="S24" s="46" t="str">
        <f>F24</f>
        <v>0.184</v>
      </c>
      <c r="T24" s="46" t="str">
        <f>F24</f>
        <v>0.184</v>
      </c>
      <c r="U24" s="46" t="str">
        <f>F24</f>
        <v>0.184</v>
      </c>
      <c r="V24" s="45" t="str">
        <f>F24</f>
        <v>0.184</v>
      </c>
    </row>
    <row r="25" spans="1:26" s="36" customFormat="1" ht="30.75" hidden="1" customHeight="1">
      <c r="A25" s="44"/>
      <c r="B25" s="43" t="s">
        <v>31</v>
      </c>
      <c r="C25" s="48" t="s">
        <v>30</v>
      </c>
      <c r="D25" s="42"/>
      <c r="E25" s="42"/>
      <c r="F25" s="47" t="s">
        <v>29</v>
      </c>
      <c r="G25" s="46" t="str">
        <f>F25</f>
        <v>122.132</v>
      </c>
      <c r="H25" s="46" t="str">
        <f>F25</f>
        <v>122.132</v>
      </c>
      <c r="I25" s="46" t="str">
        <f>F25</f>
        <v>122.132</v>
      </c>
      <c r="J25" s="46" t="str">
        <f>F25</f>
        <v>122.132</v>
      </c>
      <c r="K25" s="46" t="str">
        <f>F25</f>
        <v>122.132</v>
      </c>
      <c r="L25" s="46" t="str">
        <f>F25</f>
        <v>122.132</v>
      </c>
      <c r="M25" s="46" t="str">
        <f>F25</f>
        <v>122.132</v>
      </c>
      <c r="N25" s="46" t="str">
        <f>F25</f>
        <v>122.132</v>
      </c>
      <c r="O25" s="46" t="str">
        <f>F25</f>
        <v>122.132</v>
      </c>
      <c r="P25" s="46" t="str">
        <f>F25</f>
        <v>122.132</v>
      </c>
      <c r="Q25" s="46" t="str">
        <f>F25</f>
        <v>122.132</v>
      </c>
      <c r="R25" s="46" t="str">
        <f>F25</f>
        <v>122.132</v>
      </c>
      <c r="S25" s="46" t="str">
        <f>F25</f>
        <v>122.132</v>
      </c>
      <c r="T25" s="46" t="str">
        <f>F25</f>
        <v>122.132</v>
      </c>
      <c r="U25" s="46" t="str">
        <f>F25</f>
        <v>122.132</v>
      </c>
      <c r="V25" s="45" t="str">
        <f>F25</f>
        <v>122.132</v>
      </c>
    </row>
    <row r="26" spans="1:26" s="36" customFormat="1" ht="31.5" hidden="1">
      <c r="A26" s="44"/>
      <c r="B26" s="43" t="s">
        <v>28</v>
      </c>
      <c r="C26" s="42" t="s">
        <v>25</v>
      </c>
      <c r="D26" s="42"/>
      <c r="E26" s="42"/>
      <c r="F26" s="41" t="e">
        <f t="shared" ref="F26:V26" si="57">F22*F24*1000000</f>
        <v>#VALUE!</v>
      </c>
      <c r="G26" s="41" t="e">
        <f t="shared" si="57"/>
        <v>#VALUE!</v>
      </c>
      <c r="H26" s="41" t="e">
        <f t="shared" si="57"/>
        <v>#VALUE!</v>
      </c>
      <c r="I26" s="41" t="e">
        <f t="shared" si="57"/>
        <v>#VALUE!</v>
      </c>
      <c r="J26" s="41" t="e">
        <f t="shared" si="57"/>
        <v>#VALUE!</v>
      </c>
      <c r="K26" s="41" t="e">
        <f t="shared" si="57"/>
        <v>#VALUE!</v>
      </c>
      <c r="L26" s="41" t="e">
        <f t="shared" si="57"/>
        <v>#VALUE!</v>
      </c>
      <c r="M26" s="41" t="e">
        <f t="shared" si="57"/>
        <v>#VALUE!</v>
      </c>
      <c r="N26" s="41" t="e">
        <f t="shared" si="57"/>
        <v>#VALUE!</v>
      </c>
      <c r="O26" s="41" t="e">
        <f t="shared" si="57"/>
        <v>#VALUE!</v>
      </c>
      <c r="P26" s="41" t="e">
        <f t="shared" si="57"/>
        <v>#VALUE!</v>
      </c>
      <c r="Q26" s="41" t="e">
        <f t="shared" si="57"/>
        <v>#VALUE!</v>
      </c>
      <c r="R26" s="41" t="e">
        <f t="shared" si="57"/>
        <v>#VALUE!</v>
      </c>
      <c r="S26" s="41" t="e">
        <f t="shared" si="57"/>
        <v>#VALUE!</v>
      </c>
      <c r="T26" s="41" t="e">
        <f t="shared" si="57"/>
        <v>#VALUE!</v>
      </c>
      <c r="U26" s="41" t="e">
        <f t="shared" si="57"/>
        <v>#VALUE!</v>
      </c>
      <c r="V26" s="41" t="e">
        <f t="shared" si="57"/>
        <v>#VALUE!</v>
      </c>
    </row>
    <row r="27" spans="1:26" s="36" customFormat="1" ht="31.5" hidden="1">
      <c r="A27" s="44"/>
      <c r="B27" s="43" t="s">
        <v>27</v>
      </c>
      <c r="C27" s="42" t="s">
        <v>25</v>
      </c>
      <c r="D27" s="42"/>
      <c r="E27" s="42"/>
      <c r="F27" s="41" t="e">
        <f>F23*F25*1000*12</f>
        <v>#VALUE!</v>
      </c>
      <c r="G27" s="41" t="e">
        <f>K27+L27+M27</f>
        <v>#VALUE!</v>
      </c>
      <c r="H27" s="41" t="e">
        <f>N27+O27+P27</f>
        <v>#VALUE!</v>
      </c>
      <c r="I27" s="41" t="e">
        <f>R27+Q27+S27</f>
        <v>#VALUE!</v>
      </c>
      <c r="J27" s="41" t="e">
        <f>T27+U27+V27</f>
        <v>#VALUE!</v>
      </c>
      <c r="K27" s="41" t="e">
        <f t="shared" ref="K27:V27" si="58">K23*K25*1000</f>
        <v>#VALUE!</v>
      </c>
      <c r="L27" s="41" t="e">
        <f t="shared" si="58"/>
        <v>#VALUE!</v>
      </c>
      <c r="M27" s="41" t="e">
        <f t="shared" si="58"/>
        <v>#VALUE!</v>
      </c>
      <c r="N27" s="41" t="e">
        <f t="shared" si="58"/>
        <v>#VALUE!</v>
      </c>
      <c r="O27" s="41" t="e">
        <f t="shared" si="58"/>
        <v>#VALUE!</v>
      </c>
      <c r="P27" s="41" t="e">
        <f t="shared" si="58"/>
        <v>#VALUE!</v>
      </c>
      <c r="Q27" s="41" t="e">
        <f t="shared" si="58"/>
        <v>#VALUE!</v>
      </c>
      <c r="R27" s="41" t="e">
        <f t="shared" si="58"/>
        <v>#VALUE!</v>
      </c>
      <c r="S27" s="41" t="e">
        <f t="shared" si="58"/>
        <v>#VALUE!</v>
      </c>
      <c r="T27" s="41" t="e">
        <f t="shared" si="58"/>
        <v>#VALUE!</v>
      </c>
      <c r="U27" s="41" t="e">
        <f t="shared" si="58"/>
        <v>#VALUE!</v>
      </c>
      <c r="V27" s="41" t="e">
        <f t="shared" si="58"/>
        <v>#VALUE!</v>
      </c>
    </row>
    <row r="28" spans="1:26" s="36" customFormat="1" ht="29.25" hidden="1" customHeight="1">
      <c r="A28" s="40"/>
      <c r="B28" s="39" t="s">
        <v>26</v>
      </c>
      <c r="C28" s="38" t="s">
        <v>25</v>
      </c>
      <c r="D28" s="38"/>
      <c r="E28" s="38"/>
      <c r="F28" s="37" t="e">
        <f t="shared" ref="F28:V28" si="59">F26+F27</f>
        <v>#VALUE!</v>
      </c>
      <c r="G28" s="37" t="e">
        <f t="shared" si="59"/>
        <v>#VALUE!</v>
      </c>
      <c r="H28" s="37" t="e">
        <f t="shared" si="59"/>
        <v>#VALUE!</v>
      </c>
      <c r="I28" s="37" t="e">
        <f t="shared" si="59"/>
        <v>#VALUE!</v>
      </c>
      <c r="J28" s="37" t="e">
        <f t="shared" si="59"/>
        <v>#VALUE!</v>
      </c>
      <c r="K28" s="37" t="e">
        <f t="shared" si="59"/>
        <v>#VALUE!</v>
      </c>
      <c r="L28" s="37" t="e">
        <f t="shared" si="59"/>
        <v>#VALUE!</v>
      </c>
      <c r="M28" s="37" t="e">
        <f t="shared" si="59"/>
        <v>#VALUE!</v>
      </c>
      <c r="N28" s="37" t="e">
        <f t="shared" si="59"/>
        <v>#VALUE!</v>
      </c>
      <c r="O28" s="37" t="e">
        <f t="shared" si="59"/>
        <v>#VALUE!</v>
      </c>
      <c r="P28" s="37" t="e">
        <f t="shared" si="59"/>
        <v>#VALUE!</v>
      </c>
      <c r="Q28" s="37" t="e">
        <f t="shared" si="59"/>
        <v>#VALUE!</v>
      </c>
      <c r="R28" s="37" t="e">
        <f t="shared" si="59"/>
        <v>#VALUE!</v>
      </c>
      <c r="S28" s="37" t="e">
        <f t="shared" si="59"/>
        <v>#VALUE!</v>
      </c>
      <c r="T28" s="37" t="e">
        <f t="shared" si="59"/>
        <v>#VALUE!</v>
      </c>
      <c r="U28" s="37" t="e">
        <f t="shared" si="59"/>
        <v>#VALUE!</v>
      </c>
      <c r="V28" s="37" t="e">
        <f t="shared" si="59"/>
        <v>#VALUE!</v>
      </c>
    </row>
    <row r="29" spans="1:26" ht="23.25" customHeight="1">
      <c r="A29" s="222" t="s">
        <v>24</v>
      </c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6"/>
      <c r="X29" s="6"/>
    </row>
    <row r="30" spans="1:26" s="15" customFormat="1" ht="23.25" customHeight="1">
      <c r="A30" s="223"/>
      <c r="B30" s="223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</row>
    <row r="31" spans="1:26" s="15" customFormat="1" ht="23.25" hidden="1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0">
        <f t="shared" ref="K31:V31" si="60">K10/0.4478333</f>
        <v>70.497214030309948</v>
      </c>
      <c r="L31" s="30">
        <f t="shared" si="60"/>
        <v>65.821367013127428</v>
      </c>
      <c r="M31" s="30">
        <f t="shared" si="60"/>
        <v>72.49125958252769</v>
      </c>
      <c r="N31" s="30">
        <f t="shared" si="60"/>
        <v>63.818389565938929</v>
      </c>
      <c r="O31" s="30">
        <f t="shared" si="60"/>
        <v>72.145148652411507</v>
      </c>
      <c r="P31" s="30">
        <f t="shared" si="60"/>
        <v>67.366584843065496</v>
      </c>
      <c r="Q31" s="30">
        <f t="shared" si="60"/>
        <v>67.572018427392507</v>
      </c>
      <c r="R31" s="30">
        <f t="shared" si="60"/>
        <v>63.215486655413969</v>
      </c>
      <c r="S31" s="30">
        <f t="shared" si="60"/>
        <v>66.241166076752222</v>
      </c>
      <c r="T31" s="30">
        <f t="shared" si="60"/>
        <v>67.918129357508704</v>
      </c>
      <c r="U31" s="30">
        <f t="shared" si="60"/>
        <v>69.925572752182575</v>
      </c>
      <c r="V31" s="30">
        <f t="shared" si="60"/>
        <v>70.943808778846957</v>
      </c>
    </row>
    <row r="32" spans="1:26" s="15" customFormat="1" ht="29.25" hidden="1" customHeight="1">
      <c r="A32" s="35">
        <v>4.2</v>
      </c>
      <c r="B32" s="35" t="s">
        <v>23</v>
      </c>
      <c r="C32" s="35" t="s">
        <v>19</v>
      </c>
      <c r="D32" s="35">
        <v>17.200999999999997</v>
      </c>
      <c r="E32" s="35">
        <v>4.9630000000000001</v>
      </c>
      <c r="F32" s="35"/>
      <c r="G32" s="35"/>
      <c r="H32" s="35"/>
      <c r="I32" s="35"/>
      <c r="J32" s="35"/>
      <c r="K32" s="35">
        <v>1.792</v>
      </c>
      <c r="L32" s="35">
        <v>1.613</v>
      </c>
      <c r="M32" s="35">
        <v>1.5579999999999998</v>
      </c>
      <c r="N32" s="35">
        <v>1.44</v>
      </c>
      <c r="O32" s="35">
        <v>1.3159999999999998</v>
      </c>
      <c r="P32" s="35">
        <v>1.276</v>
      </c>
      <c r="Q32" s="35">
        <v>1.069</v>
      </c>
      <c r="R32" s="35">
        <v>1.3180000000000001</v>
      </c>
      <c r="S32" s="35">
        <v>1.085</v>
      </c>
      <c r="T32" s="35">
        <v>1.5369999999999999</v>
      </c>
      <c r="U32" s="35">
        <v>1.4620000000000002</v>
      </c>
      <c r="V32" s="35">
        <v>1.7349999999999999</v>
      </c>
    </row>
    <row r="33" spans="1:22" s="15" customFormat="1" ht="29.25" hidden="1" customHeight="1">
      <c r="A33" s="35"/>
      <c r="B33" s="35"/>
      <c r="C33" s="35" t="s">
        <v>18</v>
      </c>
      <c r="D33" s="35">
        <v>2.76</v>
      </c>
      <c r="E33" s="35">
        <v>3.1859999999999999</v>
      </c>
      <c r="F33" s="35"/>
      <c r="G33" s="35"/>
      <c r="H33" s="35"/>
      <c r="I33" s="35"/>
      <c r="J33" s="35"/>
      <c r="K33" s="35">
        <v>3.4509999999999996</v>
      </c>
      <c r="L33" s="35" t="s">
        <v>22</v>
      </c>
      <c r="M33" s="35">
        <v>3.0009999999999999</v>
      </c>
      <c r="N33" s="35">
        <v>2.774</v>
      </c>
      <c r="O33" s="35">
        <v>2.5350000000000001</v>
      </c>
      <c r="P33" s="35">
        <v>2.4579999999999997</v>
      </c>
      <c r="Q33" s="35">
        <v>2.056</v>
      </c>
      <c r="R33" s="35">
        <v>2.5379999999999998</v>
      </c>
      <c r="S33" s="35">
        <v>2.089</v>
      </c>
      <c r="T33" s="35">
        <v>2.9610000000000003</v>
      </c>
      <c r="U33" s="35">
        <v>2.8149999999999999</v>
      </c>
      <c r="V33" s="35">
        <v>3.3410000000000002</v>
      </c>
    </row>
    <row r="34" spans="1:22" s="15" customFormat="1" ht="29.25" hidden="1" customHeight="1">
      <c r="A34" s="35">
        <v>4.3</v>
      </c>
      <c r="B34" s="35" t="s">
        <v>21</v>
      </c>
      <c r="C34" s="35" t="s">
        <v>19</v>
      </c>
      <c r="D34" s="35">
        <v>78.589298999999997</v>
      </c>
      <c r="E34" s="35">
        <v>25.232247999999998</v>
      </c>
      <c r="F34" s="35"/>
      <c r="G34" s="35"/>
      <c r="H34" s="35"/>
      <c r="I34" s="35"/>
      <c r="J34" s="35"/>
      <c r="K34" s="35">
        <v>8.8767399999999999</v>
      </c>
      <c r="L34" s="35">
        <v>8.0989599999999999</v>
      </c>
      <c r="M34" s="35">
        <v>8.2565480000000004</v>
      </c>
      <c r="N34" s="35">
        <v>6.3701569999999998</v>
      </c>
      <c r="O34" s="35">
        <v>6.4036640000000009</v>
      </c>
      <c r="P34" s="35">
        <v>5.9474990000000005</v>
      </c>
      <c r="Q34" s="35">
        <v>4.5021940000000003</v>
      </c>
      <c r="R34" s="35">
        <v>4.4768620000000006</v>
      </c>
      <c r="S34" s="35">
        <v>5.5486620000000002</v>
      </c>
      <c r="T34" s="35">
        <v>6.3630329999999997</v>
      </c>
      <c r="U34" s="35">
        <v>6.3487020000000003</v>
      </c>
      <c r="V34" s="35">
        <v>7.3962779999999997</v>
      </c>
    </row>
    <row r="35" spans="1:22" s="15" customFormat="1" ht="29.25" hidden="1" customHeight="1">
      <c r="A35" s="35"/>
      <c r="B35" s="35"/>
      <c r="C35" s="35" t="s">
        <v>18</v>
      </c>
      <c r="D35" s="35">
        <v>12.615</v>
      </c>
      <c r="E35" s="35">
        <v>16.201000000000001</v>
      </c>
      <c r="F35" s="35"/>
      <c r="G35" s="35"/>
      <c r="H35" s="35"/>
      <c r="I35" s="35"/>
      <c r="J35" s="35"/>
      <c r="K35" s="35">
        <v>17.099</v>
      </c>
      <c r="L35" s="35">
        <v>15.600999999999999</v>
      </c>
      <c r="M35" s="35">
        <v>15.903</v>
      </c>
      <c r="N35" s="35">
        <v>12.27</v>
      </c>
      <c r="O35" s="35">
        <v>12.334</v>
      </c>
      <c r="P35" s="35">
        <v>11.456</v>
      </c>
      <c r="Q35" s="35">
        <v>8.673</v>
      </c>
      <c r="R35" s="35">
        <v>8.6240000000000006</v>
      </c>
      <c r="S35" s="35">
        <v>10.687999999999999</v>
      </c>
      <c r="T35" s="35">
        <v>12.256</v>
      </c>
      <c r="U35" s="35">
        <v>12.228</v>
      </c>
      <c r="V35" s="35">
        <v>14.247</v>
      </c>
    </row>
    <row r="36" spans="1:22" s="15" customFormat="1" ht="29.25" hidden="1" customHeight="1">
      <c r="A36" s="35">
        <v>5</v>
      </c>
      <c r="B36" s="35" t="s">
        <v>20</v>
      </c>
      <c r="C36" s="35" t="s">
        <v>19</v>
      </c>
      <c r="D36" s="35">
        <v>95.79029899999999</v>
      </c>
      <c r="E36" s="35">
        <v>30.195247999999999</v>
      </c>
      <c r="F36" s="35"/>
      <c r="G36" s="35"/>
      <c r="H36" s="35"/>
      <c r="I36" s="35"/>
      <c r="J36" s="35"/>
      <c r="K36" s="35">
        <v>10.66874</v>
      </c>
      <c r="L36" s="35">
        <v>9.7119599999999995</v>
      </c>
      <c r="M36" s="35">
        <v>9.8145480000000003</v>
      </c>
      <c r="N36" s="35">
        <v>7.8101570000000002</v>
      </c>
      <c r="O36" s="35">
        <v>7.7196640000000007</v>
      </c>
      <c r="P36" s="35">
        <v>7.2234990000000003</v>
      </c>
      <c r="Q36" s="35">
        <v>5.5711940000000002</v>
      </c>
      <c r="R36" s="35">
        <v>5.7948620000000002</v>
      </c>
      <c r="S36" s="35">
        <v>6.6336620000000002</v>
      </c>
      <c r="T36" s="35">
        <v>7.9000329999999996</v>
      </c>
      <c r="U36" s="35">
        <v>7.8107020000000009</v>
      </c>
      <c r="V36" s="35">
        <v>9.131278</v>
      </c>
    </row>
    <row r="37" spans="1:22" s="15" customFormat="1" ht="29.25" hidden="1" customHeight="1">
      <c r="A37" s="35"/>
      <c r="B37" s="35"/>
      <c r="C37" s="35" t="s">
        <v>18</v>
      </c>
      <c r="D37" s="35">
        <v>15.375</v>
      </c>
      <c r="E37" s="35">
        <v>19.387</v>
      </c>
      <c r="F37" s="35"/>
      <c r="G37" s="35"/>
      <c r="H37" s="35"/>
      <c r="I37" s="35"/>
      <c r="J37" s="35"/>
      <c r="K37" s="35">
        <v>20.55</v>
      </c>
      <c r="L37" s="35">
        <v>18.707000000000001</v>
      </c>
      <c r="M37" s="35">
        <v>18.904</v>
      </c>
      <c r="N37" s="35">
        <v>15.044</v>
      </c>
      <c r="O37" s="35">
        <v>14.869</v>
      </c>
      <c r="P37" s="35">
        <v>13.914</v>
      </c>
      <c r="Q37" s="35">
        <v>10.728999999999999</v>
      </c>
      <c r="R37" s="35">
        <v>11.162000000000001</v>
      </c>
      <c r="S37" s="35">
        <v>12.776999999999999</v>
      </c>
      <c r="T37" s="35">
        <v>15.217000000000001</v>
      </c>
      <c r="U37" s="35">
        <v>15.042999999999999</v>
      </c>
      <c r="V37" s="35">
        <v>17.588000000000001</v>
      </c>
    </row>
    <row r="38" spans="1:22" s="15" customFormat="1" ht="29.25" hidden="1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</row>
    <row r="39" spans="1:22" s="15" customFormat="1" ht="29.25" hidden="1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4">
        <v>16.491</v>
      </c>
      <c r="L39" s="34">
        <v>14.888</v>
      </c>
      <c r="M39" s="34">
        <v>15.116999999999999</v>
      </c>
      <c r="N39" s="34">
        <v>14.275</v>
      </c>
      <c r="O39" s="34">
        <v>13.670999999999999</v>
      </c>
      <c r="P39" s="34">
        <v>14.096</v>
      </c>
      <c r="Q39" s="34">
        <v>13.91</v>
      </c>
      <c r="R39" s="34">
        <v>14.324999999999999</v>
      </c>
      <c r="S39" s="34">
        <v>14.414000000000001</v>
      </c>
      <c r="T39" s="34">
        <v>15.849</v>
      </c>
      <c r="U39" s="34">
        <v>18.343</v>
      </c>
      <c r="V39" s="34">
        <v>18.315999999999999</v>
      </c>
    </row>
    <row r="40" spans="1:22" s="15" customFormat="1" ht="29.25" hidden="1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4">
        <v>10.096</v>
      </c>
      <c r="L40" s="34">
        <v>9.3719999999999999</v>
      </c>
      <c r="M40" s="34">
        <v>9.6110000000000007</v>
      </c>
      <c r="N40" s="34">
        <v>7.4550000000000001</v>
      </c>
      <c r="O40" s="34">
        <v>7.45</v>
      </c>
      <c r="P40" s="34">
        <v>6.8630000000000004</v>
      </c>
      <c r="Q40" s="34">
        <v>5.3630000000000004</v>
      </c>
      <c r="R40" s="34">
        <v>5.4710000000000001</v>
      </c>
      <c r="S40" s="34">
        <v>6.5570000000000004</v>
      </c>
      <c r="T40" s="34">
        <v>7.6559999999999997</v>
      </c>
      <c r="U40" s="34">
        <v>7.601</v>
      </c>
      <c r="V40" s="34">
        <v>8.6359999999999992</v>
      </c>
    </row>
    <row r="41" spans="1:22" s="15" customFormat="1" ht="23.25" hidden="1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</row>
    <row r="42" spans="1:22" s="15" customFormat="1" ht="23.25" hidden="1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3">
        <f t="shared" ref="K42:V42" si="61">K34+K20</f>
        <v>18.077739999999999</v>
      </c>
      <c r="L42" s="33">
        <f t="shared" si="61"/>
        <v>17.069960000000002</v>
      </c>
      <c r="M42" s="33">
        <f t="shared" si="61"/>
        <v>17.512548000000002</v>
      </c>
      <c r="N42" s="33">
        <f t="shared" si="61"/>
        <v>15.254156999999999</v>
      </c>
      <c r="O42" s="33">
        <f t="shared" si="61"/>
        <v>15.542664</v>
      </c>
      <c r="P42" s="33">
        <f t="shared" si="61"/>
        <v>14.976499</v>
      </c>
      <c r="Q42" s="33">
        <f t="shared" si="61"/>
        <v>13.476194</v>
      </c>
      <c r="R42" s="33">
        <f t="shared" si="61"/>
        <v>13.106862000000001</v>
      </c>
      <c r="S42" s="33">
        <f t="shared" si="61"/>
        <v>14.495661999999999</v>
      </c>
      <c r="T42" s="33">
        <f t="shared" si="61"/>
        <v>15.320033</v>
      </c>
      <c r="U42" s="33">
        <f t="shared" si="61"/>
        <v>15.448702000000001</v>
      </c>
      <c r="V42" s="33">
        <f t="shared" si="61"/>
        <v>16.590278000000001</v>
      </c>
    </row>
    <row r="43" spans="1:22" s="15" customFormat="1" ht="23.25" hidden="1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3">
        <v>0.43</v>
      </c>
      <c r="L43" s="33">
        <v>0.38500000000000001</v>
      </c>
      <c r="M43" s="33">
        <v>0.39</v>
      </c>
      <c r="N43" s="33">
        <v>0.37</v>
      </c>
      <c r="O43" s="33">
        <v>0.34599999999999997</v>
      </c>
      <c r="P43" s="33">
        <v>0.33499999999999996</v>
      </c>
      <c r="Q43" s="33">
        <v>0.30499999999999999</v>
      </c>
      <c r="R43" s="33">
        <v>0.316</v>
      </c>
      <c r="S43" s="33">
        <v>0.33099999999999996</v>
      </c>
      <c r="T43" s="33">
        <v>0.36</v>
      </c>
      <c r="U43" s="33">
        <v>0.35799999999999998</v>
      </c>
      <c r="V43" s="33">
        <v>0.40599999999999997</v>
      </c>
    </row>
    <row r="44" spans="1:22" s="15" customFormat="1" ht="23.25" hidden="1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0">
        <f t="shared" ref="K44:V44" si="62">K43+K10</f>
        <v>32.001000000000005</v>
      </c>
      <c r="L44" s="30">
        <f t="shared" si="62"/>
        <v>29.862000000000002</v>
      </c>
      <c r="M44" s="30">
        <f t="shared" si="62"/>
        <v>32.853999999999999</v>
      </c>
      <c r="N44" s="30">
        <f t="shared" si="62"/>
        <v>28.95</v>
      </c>
      <c r="O44" s="30">
        <f t="shared" si="62"/>
        <v>32.654999999999994</v>
      </c>
      <c r="P44" s="30">
        <f t="shared" si="62"/>
        <v>30.504000000000001</v>
      </c>
      <c r="Q44" s="30">
        <f t="shared" si="62"/>
        <v>30.565999999999999</v>
      </c>
      <c r="R44" s="30">
        <f t="shared" si="62"/>
        <v>28.625999999999998</v>
      </c>
      <c r="S44" s="30">
        <f t="shared" si="62"/>
        <v>29.995999999999999</v>
      </c>
      <c r="T44" s="30">
        <f t="shared" si="62"/>
        <v>30.776</v>
      </c>
      <c r="U44" s="30">
        <f t="shared" si="62"/>
        <v>31.673000000000002</v>
      </c>
      <c r="V44" s="30">
        <f t="shared" si="62"/>
        <v>32.177</v>
      </c>
    </row>
    <row r="45" spans="1:22" s="15" customFormat="1" ht="23.25" hidden="1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0">
        <v>1.9079999999999999</v>
      </c>
      <c r="L45" s="30">
        <v>1.736</v>
      </c>
      <c r="M45" s="30">
        <v>1.7749999999999999</v>
      </c>
      <c r="N45" s="30">
        <v>1.6619999999999999</v>
      </c>
      <c r="O45" s="30">
        <v>1.5899999999999999</v>
      </c>
      <c r="P45" s="30">
        <v>1.6099999999999999</v>
      </c>
      <c r="Q45" s="30">
        <v>1.577</v>
      </c>
      <c r="R45" s="30">
        <v>1.6160000000000001</v>
      </c>
      <c r="S45" s="30">
        <v>1.6619999999999999</v>
      </c>
      <c r="T45" s="30">
        <v>1.8090000000000002</v>
      </c>
      <c r="U45" s="30">
        <v>2.0409999999999999</v>
      </c>
      <c r="V45" s="30">
        <v>2.06</v>
      </c>
    </row>
    <row r="46" spans="1:22" s="15" customFormat="1" ht="23.25" customHeight="1">
      <c r="A46" s="31"/>
      <c r="B46" s="227" t="s">
        <v>17</v>
      </c>
      <c r="C46" s="227"/>
      <c r="D46" s="227"/>
      <c r="E46" s="227"/>
      <c r="F46" s="227"/>
      <c r="G46" s="227"/>
      <c r="H46" s="227"/>
      <c r="I46" s="31"/>
      <c r="J46" s="31"/>
      <c r="K46" s="31"/>
      <c r="L46" s="31"/>
      <c r="M46" s="31"/>
      <c r="N46" s="31"/>
      <c r="O46" s="31"/>
      <c r="P46" s="31"/>
      <c r="Q46" s="227" t="s">
        <v>16</v>
      </c>
      <c r="R46" s="227"/>
      <c r="S46" s="227"/>
      <c r="T46" s="227"/>
      <c r="U46" s="31"/>
      <c r="V46" s="31"/>
    </row>
    <row r="47" spans="1:22" s="15" customFormat="1" ht="23.25" hidden="1" customHeight="1">
      <c r="A47" s="31"/>
      <c r="B47" s="32"/>
      <c r="C47" s="32"/>
      <c r="D47" s="32"/>
      <c r="E47" s="32"/>
      <c r="F47" s="32"/>
      <c r="G47" s="32"/>
      <c r="H47" s="32"/>
      <c r="I47" s="31"/>
      <c r="J47" s="31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</row>
    <row r="48" spans="1:22" s="15" customFormat="1" ht="23.25" hidden="1" customHeight="1">
      <c r="A48" s="31"/>
      <c r="B48" s="32"/>
      <c r="C48" s="32"/>
      <c r="D48" s="32"/>
      <c r="E48" s="32"/>
      <c r="F48" s="32"/>
      <c r="G48" s="32"/>
      <c r="H48" s="32"/>
      <c r="I48" s="31"/>
      <c r="J48" s="31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</row>
    <row r="49" spans="1:26" s="15" customFormat="1" ht="23.25" hidden="1" customHeight="1">
      <c r="A49" s="31"/>
      <c r="B49" s="32"/>
      <c r="C49" s="32"/>
      <c r="D49" s="32"/>
      <c r="E49" s="32"/>
      <c r="F49" s="32"/>
      <c r="G49" s="32"/>
      <c r="H49" s="32"/>
      <c r="I49" s="31"/>
      <c r="J49" s="31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</row>
    <row r="50" spans="1:26" s="15" customFormat="1" ht="23.25" customHeight="1">
      <c r="A50" s="23"/>
      <c r="B50" s="224" t="s">
        <v>15</v>
      </c>
      <c r="C50" s="224"/>
      <c r="D50" s="224"/>
      <c r="E50" s="224"/>
      <c r="F50" s="224"/>
      <c r="G50" s="224"/>
      <c r="H50" s="224"/>
      <c r="I50" s="21"/>
      <c r="J50" s="225"/>
      <c r="K50" s="225"/>
      <c r="L50" s="225"/>
      <c r="M50" s="225"/>
      <c r="N50" s="225"/>
      <c r="O50" s="225"/>
      <c r="P50" s="17"/>
      <c r="Q50" s="226" t="s">
        <v>14</v>
      </c>
      <c r="R50" s="226"/>
      <c r="S50" s="226"/>
      <c r="T50" s="226"/>
      <c r="U50" s="226"/>
      <c r="V50" s="29"/>
    </row>
    <row r="51" spans="1:26" s="15" customFormat="1" ht="23.25" hidden="1" customHeight="1">
      <c r="A51" s="23"/>
      <c r="B51" s="28"/>
      <c r="C51" s="28"/>
      <c r="D51" s="28"/>
      <c r="E51" s="28"/>
      <c r="F51" s="28"/>
      <c r="G51" s="28"/>
      <c r="H51" s="28"/>
      <c r="I51" s="21"/>
      <c r="J51" s="21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</row>
    <row r="52" spans="1:26" s="15" customFormat="1" ht="23.25" customHeight="1">
      <c r="A52" s="23"/>
      <c r="B52" s="28"/>
      <c r="C52" s="28"/>
      <c r="D52" s="28"/>
      <c r="E52" s="28"/>
      <c r="F52" s="28"/>
      <c r="G52" s="28"/>
      <c r="H52" s="177"/>
      <c r="I52" s="178"/>
      <c r="J52" s="21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</row>
    <row r="53" spans="1:26" s="15" customFormat="1" ht="23.25" customHeight="1">
      <c r="A53" s="23"/>
      <c r="B53" s="26"/>
      <c r="C53" s="26"/>
      <c r="D53" s="26"/>
      <c r="E53" s="26"/>
      <c r="F53" s="26"/>
      <c r="G53" s="26"/>
      <c r="H53" s="26"/>
      <c r="I53" s="25"/>
      <c r="J53" s="21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Y53" s="16"/>
    </row>
    <row r="54" spans="1:26" s="15" customFormat="1" ht="30" customHeight="1">
      <c r="A54" s="23"/>
      <c r="B54" s="217" t="s">
        <v>13</v>
      </c>
      <c r="C54" s="217"/>
      <c r="D54" s="217"/>
      <c r="E54" s="217"/>
      <c r="F54" s="217"/>
      <c r="G54" s="217"/>
      <c r="H54" s="217"/>
      <c r="I54" s="21"/>
      <c r="J54" s="218"/>
      <c r="K54" s="218"/>
      <c r="L54" s="218"/>
      <c r="M54" s="218"/>
      <c r="N54" s="218"/>
      <c r="O54" s="218"/>
      <c r="P54" s="17"/>
      <c r="Q54" s="219" t="s">
        <v>96</v>
      </c>
      <c r="R54" s="219"/>
      <c r="S54" s="219"/>
      <c r="T54" s="219"/>
      <c r="U54" s="219"/>
      <c r="V54" s="24"/>
    </row>
    <row r="55" spans="1:26" s="15" customFormat="1" ht="23.25" customHeight="1">
      <c r="A55" s="23"/>
      <c r="B55" s="22"/>
      <c r="C55" s="18"/>
      <c r="D55" s="18" t="s">
        <v>12</v>
      </c>
      <c r="E55" s="18" t="s">
        <v>12</v>
      </c>
      <c r="F55" s="18" t="s">
        <v>12</v>
      </c>
      <c r="G55" s="22"/>
      <c r="H55" s="22"/>
      <c r="I55" s="21"/>
      <c r="J55" s="21"/>
      <c r="K55" s="19"/>
      <c r="L55" s="20"/>
      <c r="M55" s="17"/>
      <c r="N55" s="17"/>
      <c r="O55" s="17"/>
      <c r="P55" s="17"/>
      <c r="Q55" s="19"/>
      <c r="R55" s="19"/>
      <c r="S55" s="19"/>
      <c r="T55" s="19" t="s">
        <v>12</v>
      </c>
      <c r="U55" s="18"/>
      <c r="V55" s="17"/>
      <c r="Z55" s="16"/>
    </row>
    <row r="57" spans="1:26">
      <c r="F57" s="12">
        <f t="shared" ref="F57:V58" si="63">F8-F10-F16-F18-F20</f>
        <v>6.1106675275368616E-13</v>
      </c>
      <c r="G57" s="12">
        <f t="shared" si="63"/>
        <v>1.1013412404281553E-13</v>
      </c>
      <c r="H57" s="12">
        <f t="shared" si="63"/>
        <v>0</v>
      </c>
      <c r="I57" s="6">
        <f t="shared" si="63"/>
        <v>4.6185277824406512E-14</v>
      </c>
      <c r="J57" s="6">
        <f t="shared" si="63"/>
        <v>-2.8421709430404007E-14</v>
      </c>
      <c r="K57" s="6">
        <f t="shared" si="63"/>
        <v>0</v>
      </c>
      <c r="L57" s="6">
        <f t="shared" si="63"/>
        <v>0</v>
      </c>
      <c r="M57" s="6">
        <f t="shared" si="63"/>
        <v>0</v>
      </c>
      <c r="N57" s="6">
        <f t="shared" si="63"/>
        <v>1.4210854715202004E-14</v>
      </c>
      <c r="O57" s="6">
        <f t="shared" si="63"/>
        <v>0</v>
      </c>
      <c r="P57" s="6">
        <f t="shared" si="63"/>
        <v>0</v>
      </c>
      <c r="Q57" s="6">
        <f t="shared" si="63"/>
        <v>0</v>
      </c>
      <c r="R57" s="6">
        <f t="shared" si="63"/>
        <v>0</v>
      </c>
      <c r="S57" s="6">
        <f t="shared" si="63"/>
        <v>0</v>
      </c>
      <c r="T57" s="6">
        <f t="shared" si="63"/>
        <v>0</v>
      </c>
      <c r="U57" s="6">
        <f t="shared" si="63"/>
        <v>0</v>
      </c>
      <c r="V57" s="6">
        <f t="shared" si="63"/>
        <v>0</v>
      </c>
      <c r="W57" s="12"/>
    </row>
    <row r="58" spans="1:26">
      <c r="F58" s="12">
        <f t="shared" ref="F58:V58" si="64">F9-F11-F17-F19-F21</f>
        <v>-6.2172489379008766E-14</v>
      </c>
      <c r="G58" s="12">
        <f t="shared" si="63"/>
        <v>1.0000000000207621E-3</v>
      </c>
      <c r="H58" s="12">
        <f t="shared" si="64"/>
        <v>-1.9539925233402755E-14</v>
      </c>
      <c r="I58" s="6">
        <f t="shared" si="64"/>
        <v>0</v>
      </c>
      <c r="J58" s="6">
        <f t="shared" si="64"/>
        <v>9.9999999998345857E-4</v>
      </c>
      <c r="K58" s="6">
        <f t="shared" si="64"/>
        <v>0</v>
      </c>
      <c r="L58" s="6">
        <f t="shared" si="64"/>
        <v>0</v>
      </c>
      <c r="M58" s="6">
        <f t="shared" si="64"/>
        <v>3.5527136788005009E-14</v>
      </c>
      <c r="N58" s="6">
        <f t="shared" si="64"/>
        <v>6.5725203057809267E-14</v>
      </c>
      <c r="O58" s="6">
        <f t="shared" si="64"/>
        <v>6.3948846218409017E-14</v>
      </c>
      <c r="P58" s="6">
        <f t="shared" si="64"/>
        <v>0</v>
      </c>
      <c r="Q58" s="6">
        <f t="shared" si="64"/>
        <v>-9.9475983006414026E-14</v>
      </c>
      <c r="R58" s="6">
        <f t="shared" si="64"/>
        <v>-6.0396132539608516E-14</v>
      </c>
      <c r="S58" s="6">
        <f t="shared" si="64"/>
        <v>0</v>
      </c>
      <c r="T58" s="6">
        <f t="shared" si="64"/>
        <v>-3.5527136788005009E-14</v>
      </c>
      <c r="U58" s="6">
        <f t="shared" si="64"/>
        <v>-2.3092638912203256E-14</v>
      </c>
      <c r="V58" s="6">
        <f t="shared" si="64"/>
        <v>-7.2830630415410269E-14</v>
      </c>
    </row>
    <row r="60" spans="1:26">
      <c r="F60" s="13" t="str">
        <f t="shared" ref="F60:V60" si="65">IF((F22=F18+F20),"правильно","ошибка")</f>
        <v>правильно</v>
      </c>
      <c r="G60" s="13" t="str">
        <f t="shared" si="65"/>
        <v>правильно</v>
      </c>
      <c r="H60" s="13" t="str">
        <f t="shared" si="65"/>
        <v>правильно</v>
      </c>
      <c r="I60" s="13" t="str">
        <f t="shared" si="65"/>
        <v>правильно</v>
      </c>
      <c r="J60" s="13" t="str">
        <f t="shared" si="65"/>
        <v>правильно</v>
      </c>
      <c r="K60" s="13" t="str">
        <f t="shared" si="65"/>
        <v>правильно</v>
      </c>
      <c r="L60" s="13" t="str">
        <f t="shared" si="65"/>
        <v>правильно</v>
      </c>
      <c r="M60" s="13" t="str">
        <f t="shared" si="65"/>
        <v>правильно</v>
      </c>
      <c r="N60" s="13" t="str">
        <f t="shared" si="65"/>
        <v>правильно</v>
      </c>
      <c r="O60" s="13" t="str">
        <f t="shared" si="65"/>
        <v>правильно</v>
      </c>
      <c r="P60" s="13" t="str">
        <f t="shared" si="65"/>
        <v>правильно</v>
      </c>
      <c r="Q60" s="13" t="str">
        <f t="shared" si="65"/>
        <v>правильно</v>
      </c>
      <c r="R60" s="13" t="str">
        <f t="shared" si="65"/>
        <v>правильно</v>
      </c>
      <c r="S60" s="13" t="str">
        <f t="shared" si="65"/>
        <v>правильно</v>
      </c>
      <c r="T60" s="13" t="str">
        <f t="shared" si="65"/>
        <v>правильно</v>
      </c>
      <c r="U60" s="13" t="str">
        <f t="shared" si="65"/>
        <v>правильно</v>
      </c>
      <c r="V60" s="13" t="str">
        <f t="shared" si="65"/>
        <v>правильно</v>
      </c>
    </row>
    <row r="61" spans="1:26">
      <c r="F61" s="13" t="str">
        <f t="shared" ref="F61:V61" si="66">IF((F23=F19+F21),"правильно","ошибка")</f>
        <v>правильно</v>
      </c>
      <c r="G61" s="13" t="str">
        <f t="shared" si="66"/>
        <v>правильно</v>
      </c>
      <c r="H61" s="13" t="str">
        <f t="shared" si="66"/>
        <v>правильно</v>
      </c>
      <c r="I61" s="13" t="str">
        <f t="shared" si="66"/>
        <v>правильно</v>
      </c>
      <c r="J61" s="13" t="str">
        <f t="shared" si="66"/>
        <v>правильно</v>
      </c>
      <c r="K61" s="13" t="str">
        <f t="shared" si="66"/>
        <v>правильно</v>
      </c>
      <c r="L61" s="13" t="str">
        <f t="shared" si="66"/>
        <v>правильно</v>
      </c>
      <c r="M61" s="13" t="str">
        <f t="shared" si="66"/>
        <v>правильно</v>
      </c>
      <c r="N61" s="13" t="str">
        <f t="shared" si="66"/>
        <v>правильно</v>
      </c>
      <c r="O61" s="13" t="str">
        <f t="shared" si="66"/>
        <v>правильно</v>
      </c>
      <c r="P61" s="13" t="str">
        <f t="shared" si="66"/>
        <v>правильно</v>
      </c>
      <c r="Q61" s="13" t="str">
        <f t="shared" si="66"/>
        <v>правильно</v>
      </c>
      <c r="R61" s="13" t="str">
        <f t="shared" si="66"/>
        <v>правильно</v>
      </c>
      <c r="S61" s="13" t="str">
        <f t="shared" si="66"/>
        <v>правильно</v>
      </c>
      <c r="T61" s="13" t="str">
        <f t="shared" si="66"/>
        <v>правильно</v>
      </c>
      <c r="U61" s="13" t="str">
        <f t="shared" si="66"/>
        <v>правильно</v>
      </c>
      <c r="V61" s="13" t="str">
        <f t="shared" si="66"/>
        <v>правильно</v>
      </c>
    </row>
    <row r="62" spans="1:26">
      <c r="B62" s="14"/>
    </row>
    <row r="63" spans="1:26">
      <c r="F63" s="13" t="str">
        <f t="shared" ref="F63:V63" si="67">IF((F13=F16+F18+F20),"правильно","ошибка")</f>
        <v>правильно</v>
      </c>
      <c r="G63" s="13" t="str">
        <f t="shared" si="67"/>
        <v>правильно</v>
      </c>
      <c r="H63" s="13" t="str">
        <f t="shared" si="67"/>
        <v>правильно</v>
      </c>
      <c r="I63" s="13" t="str">
        <f t="shared" si="67"/>
        <v>правильно</v>
      </c>
      <c r="J63" s="13" t="str">
        <f t="shared" si="67"/>
        <v>правильно</v>
      </c>
      <c r="K63" s="13" t="str">
        <f t="shared" si="67"/>
        <v>правильно</v>
      </c>
      <c r="L63" s="13" t="str">
        <f t="shared" si="67"/>
        <v>правильно</v>
      </c>
      <c r="M63" s="13" t="str">
        <f t="shared" si="67"/>
        <v>правильно</v>
      </c>
      <c r="N63" s="13" t="str">
        <f t="shared" si="67"/>
        <v>правильно</v>
      </c>
      <c r="O63" s="13" t="str">
        <f t="shared" si="67"/>
        <v>правильно</v>
      </c>
      <c r="P63" s="13" t="str">
        <f t="shared" si="67"/>
        <v>правильно</v>
      </c>
      <c r="Q63" s="13" t="str">
        <f t="shared" si="67"/>
        <v>правильно</v>
      </c>
      <c r="R63" s="13" t="str">
        <f t="shared" si="67"/>
        <v>правильно</v>
      </c>
      <c r="S63" s="13" t="str">
        <f t="shared" si="67"/>
        <v>правильно</v>
      </c>
      <c r="T63" s="13" t="str">
        <f t="shared" si="67"/>
        <v>правильно</v>
      </c>
      <c r="U63" s="13" t="str">
        <f t="shared" si="67"/>
        <v>правильно</v>
      </c>
      <c r="V63" s="13" t="str">
        <f t="shared" si="67"/>
        <v>правильно</v>
      </c>
    </row>
    <row r="64" spans="1:26">
      <c r="F64" s="13" t="str">
        <f t="shared" ref="F64:V64" si="68">IF((F14=F17+F19+F21),"правильно","ошибка")</f>
        <v>правильно</v>
      </c>
      <c r="G64" s="13" t="str">
        <f t="shared" si="68"/>
        <v>правильно</v>
      </c>
      <c r="H64" s="13" t="str">
        <f t="shared" si="68"/>
        <v>правильно</v>
      </c>
      <c r="I64" s="13" t="str">
        <f t="shared" si="68"/>
        <v>правильно</v>
      </c>
      <c r="J64" s="13" t="str">
        <f t="shared" si="68"/>
        <v>правильно</v>
      </c>
      <c r="K64" s="13" t="str">
        <f t="shared" si="68"/>
        <v>правильно</v>
      </c>
      <c r="L64" s="13" t="str">
        <f t="shared" si="68"/>
        <v>правильно</v>
      </c>
      <c r="M64" s="13" t="str">
        <f t="shared" si="68"/>
        <v>правильно</v>
      </c>
      <c r="N64" s="13" t="str">
        <f t="shared" si="68"/>
        <v>правильно</v>
      </c>
      <c r="O64" s="13" t="str">
        <f t="shared" si="68"/>
        <v>правильно</v>
      </c>
      <c r="P64" s="13" t="str">
        <f t="shared" si="68"/>
        <v>правильно</v>
      </c>
      <c r="Q64" s="13" t="str">
        <f t="shared" si="68"/>
        <v>ошибка</v>
      </c>
      <c r="R64" s="13" t="str">
        <f t="shared" si="68"/>
        <v>правильно</v>
      </c>
      <c r="S64" s="13" t="str">
        <f t="shared" si="68"/>
        <v>правильно</v>
      </c>
      <c r="T64" s="13" t="str">
        <f t="shared" si="68"/>
        <v>правильно</v>
      </c>
      <c r="U64" s="13" t="str">
        <f t="shared" si="68"/>
        <v>правильно</v>
      </c>
      <c r="V64" s="13" t="str">
        <f t="shared" si="68"/>
        <v>правильно</v>
      </c>
    </row>
    <row r="67" spans="2:24"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2:24"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6"/>
      <c r="X68" s="12"/>
    </row>
    <row r="70" spans="2:24" ht="18.75">
      <c r="B70" s="9"/>
      <c r="C70" s="9"/>
      <c r="D70" s="9"/>
      <c r="E70" s="9"/>
      <c r="F70" s="9"/>
      <c r="G70" s="9"/>
      <c r="H70" s="9"/>
      <c r="I70" s="8"/>
      <c r="J70" s="8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2:24" ht="18.75">
      <c r="B71" s="9"/>
      <c r="C71" s="10"/>
      <c r="D71" s="9"/>
      <c r="E71" s="9"/>
      <c r="F71" s="9"/>
      <c r="G71" s="9"/>
      <c r="H71" s="9"/>
      <c r="I71" s="8"/>
      <c r="J71" s="8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</row>
    <row r="72" spans="2:24" ht="18.75">
      <c r="B72" s="9"/>
      <c r="C72" s="10"/>
      <c r="D72" s="9"/>
      <c r="E72" s="9"/>
      <c r="F72" s="9"/>
      <c r="G72" s="9"/>
      <c r="H72" s="9"/>
      <c r="I72" s="8"/>
      <c r="J72" s="8"/>
      <c r="K72" s="189"/>
      <c r="L72" s="189"/>
      <c r="M72" s="189"/>
      <c r="N72" s="189"/>
      <c r="O72" s="189"/>
      <c r="P72" s="189"/>
      <c r="Q72" s="189"/>
      <c r="R72" s="189"/>
      <c r="S72" s="189"/>
      <c r="T72" s="189"/>
      <c r="U72" s="189"/>
      <c r="V72" s="189"/>
    </row>
    <row r="73" spans="2:24" ht="18.75">
      <c r="B73" s="9"/>
      <c r="C73" s="10"/>
      <c r="D73" s="9"/>
      <c r="E73" s="9"/>
      <c r="F73" s="9"/>
      <c r="G73" s="9"/>
      <c r="H73" s="9"/>
      <c r="I73" s="8"/>
      <c r="J73" s="8"/>
      <c r="K73" s="189"/>
      <c r="L73" s="189"/>
      <c r="M73" s="189"/>
      <c r="N73" s="189"/>
      <c r="O73" s="189"/>
      <c r="P73" s="189"/>
      <c r="Q73" s="189"/>
      <c r="R73" s="189"/>
      <c r="S73" s="189"/>
      <c r="T73" s="189"/>
      <c r="U73" s="189"/>
      <c r="V73" s="189"/>
    </row>
    <row r="74" spans="2:24" ht="18.75">
      <c r="B74" s="9"/>
      <c r="C74" s="10"/>
      <c r="D74" s="9"/>
      <c r="E74" s="9"/>
      <c r="F74" s="9"/>
      <c r="G74" s="9"/>
      <c r="H74" s="9"/>
      <c r="I74" s="8"/>
      <c r="J74" s="8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89"/>
      <c r="V74" s="189"/>
    </row>
    <row r="75" spans="2:24" ht="18.75">
      <c r="B75" s="9"/>
      <c r="C75" s="10"/>
      <c r="D75" s="9"/>
      <c r="E75" s="9"/>
      <c r="F75" s="9"/>
      <c r="G75" s="9"/>
      <c r="H75" s="9"/>
      <c r="I75" s="8"/>
      <c r="J75" s="8"/>
      <c r="K75" s="190"/>
      <c r="L75" s="190"/>
      <c r="M75" s="190"/>
      <c r="N75" s="190"/>
      <c r="O75" s="190"/>
      <c r="P75" s="190"/>
      <c r="Q75" s="190"/>
      <c r="R75" s="190"/>
      <c r="S75" s="190"/>
      <c r="T75" s="190"/>
      <c r="U75" s="190"/>
      <c r="V75" s="190"/>
    </row>
    <row r="76" spans="2:24" ht="18.75">
      <c r="B76" s="9"/>
      <c r="C76" s="9"/>
      <c r="D76" s="9"/>
      <c r="E76" s="9"/>
      <c r="F76" s="9"/>
      <c r="G76" s="9"/>
      <c r="H76" s="9"/>
      <c r="I76" s="8"/>
      <c r="J76" s="8"/>
      <c r="K76" s="191"/>
      <c r="L76" s="192"/>
      <c r="M76" s="191"/>
      <c r="N76" s="191"/>
      <c r="O76" s="191"/>
      <c r="P76" s="191"/>
      <c r="Q76" s="191"/>
      <c r="R76" s="191"/>
      <c r="S76" s="191"/>
      <c r="T76" s="191"/>
      <c r="U76" s="191"/>
      <c r="V76" s="191"/>
    </row>
    <row r="77" spans="2:24" ht="18.75">
      <c r="B77" s="9"/>
      <c r="C77" s="9"/>
      <c r="D77" s="9"/>
      <c r="E77" s="9"/>
      <c r="F77" s="9"/>
      <c r="G77" s="9"/>
      <c r="H77" s="9"/>
      <c r="I77" s="8"/>
      <c r="J77" s="8"/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/>
    </row>
    <row r="78" spans="2:24"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2:24">
      <c r="J79" s="5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2:24">
      <c r="J80" s="5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</sheetData>
  <mergeCells count="31">
    <mergeCell ref="B54:H54"/>
    <mergeCell ref="J54:O54"/>
    <mergeCell ref="Q54:U54"/>
    <mergeCell ref="B22:B23"/>
    <mergeCell ref="A29:V30"/>
    <mergeCell ref="B50:H50"/>
    <mergeCell ref="J50:O50"/>
    <mergeCell ref="Q50:U50"/>
    <mergeCell ref="B46:H46"/>
    <mergeCell ref="A22:A23"/>
    <mergeCell ref="Q46:T46"/>
    <mergeCell ref="A18:A19"/>
    <mergeCell ref="B18:B19"/>
    <mergeCell ref="A20:A21"/>
    <mergeCell ref="B20:B21"/>
    <mergeCell ref="A8:A9"/>
    <mergeCell ref="B8:B9"/>
    <mergeCell ref="B16:B17"/>
    <mergeCell ref="A10:A11"/>
    <mergeCell ref="B10:B11"/>
    <mergeCell ref="A13:A14"/>
    <mergeCell ref="B13:B14"/>
    <mergeCell ref="B15:V15"/>
    <mergeCell ref="A16:A17"/>
    <mergeCell ref="A5:V5"/>
    <mergeCell ref="F1:M1"/>
    <mergeCell ref="N1:V1"/>
    <mergeCell ref="F2:M2"/>
    <mergeCell ref="N2:V2"/>
    <mergeCell ref="F3:M3"/>
    <mergeCell ref="N3:V3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42"/>
  <sheetViews>
    <sheetView view="pageBreakPreview" zoomScale="115" zoomScaleNormal="100" zoomScaleSheetLayoutView="115" workbookViewId="0">
      <selection activeCell="C22" sqref="C22"/>
    </sheetView>
  </sheetViews>
  <sheetFormatPr defaultRowHeight="12"/>
  <cols>
    <col min="1" max="1" width="6.28515625" style="83" customWidth="1"/>
    <col min="2" max="2" width="52.7109375" style="84" customWidth="1"/>
    <col min="3" max="7" width="14.7109375" style="83" customWidth="1"/>
    <col min="8" max="256" width="9.140625" style="83"/>
    <col min="257" max="257" width="6.28515625" style="83" customWidth="1"/>
    <col min="258" max="258" width="52.7109375" style="83" customWidth="1"/>
    <col min="259" max="263" width="14.7109375" style="83" customWidth="1"/>
    <col min="264" max="512" width="9.140625" style="83"/>
    <col min="513" max="513" width="6.28515625" style="83" customWidth="1"/>
    <col min="514" max="514" width="52.7109375" style="83" customWidth="1"/>
    <col min="515" max="519" width="14.7109375" style="83" customWidth="1"/>
    <col min="520" max="768" width="9.140625" style="83"/>
    <col min="769" max="769" width="6.28515625" style="83" customWidth="1"/>
    <col min="770" max="770" width="52.7109375" style="83" customWidth="1"/>
    <col min="771" max="775" width="14.7109375" style="83" customWidth="1"/>
    <col min="776" max="1024" width="9.140625" style="83"/>
    <col min="1025" max="1025" width="6.28515625" style="83" customWidth="1"/>
    <col min="1026" max="1026" width="52.7109375" style="83" customWidth="1"/>
    <col min="1027" max="1031" width="14.7109375" style="83" customWidth="1"/>
    <col min="1032" max="1280" width="9.140625" style="83"/>
    <col min="1281" max="1281" width="6.28515625" style="83" customWidth="1"/>
    <col min="1282" max="1282" width="52.7109375" style="83" customWidth="1"/>
    <col min="1283" max="1287" width="14.7109375" style="83" customWidth="1"/>
    <col min="1288" max="1536" width="9.140625" style="83"/>
    <col min="1537" max="1537" width="6.28515625" style="83" customWidth="1"/>
    <col min="1538" max="1538" width="52.7109375" style="83" customWidth="1"/>
    <col min="1539" max="1543" width="14.7109375" style="83" customWidth="1"/>
    <col min="1544" max="1792" width="9.140625" style="83"/>
    <col min="1793" max="1793" width="6.28515625" style="83" customWidth="1"/>
    <col min="1794" max="1794" width="52.7109375" style="83" customWidth="1"/>
    <col min="1795" max="1799" width="14.7109375" style="83" customWidth="1"/>
    <col min="1800" max="2048" width="9.140625" style="83"/>
    <col min="2049" max="2049" width="6.28515625" style="83" customWidth="1"/>
    <col min="2050" max="2050" width="52.7109375" style="83" customWidth="1"/>
    <col min="2051" max="2055" width="14.7109375" style="83" customWidth="1"/>
    <col min="2056" max="2304" width="9.140625" style="83"/>
    <col min="2305" max="2305" width="6.28515625" style="83" customWidth="1"/>
    <col min="2306" max="2306" width="52.7109375" style="83" customWidth="1"/>
    <col min="2307" max="2311" width="14.7109375" style="83" customWidth="1"/>
    <col min="2312" max="2560" width="9.140625" style="83"/>
    <col min="2561" max="2561" width="6.28515625" style="83" customWidth="1"/>
    <col min="2562" max="2562" width="52.7109375" style="83" customWidth="1"/>
    <col min="2563" max="2567" width="14.7109375" style="83" customWidth="1"/>
    <col min="2568" max="2816" width="9.140625" style="83"/>
    <col min="2817" max="2817" width="6.28515625" style="83" customWidth="1"/>
    <col min="2818" max="2818" width="52.7109375" style="83" customWidth="1"/>
    <col min="2819" max="2823" width="14.7109375" style="83" customWidth="1"/>
    <col min="2824" max="3072" width="9.140625" style="83"/>
    <col min="3073" max="3073" width="6.28515625" style="83" customWidth="1"/>
    <col min="3074" max="3074" width="52.7109375" style="83" customWidth="1"/>
    <col min="3075" max="3079" width="14.7109375" style="83" customWidth="1"/>
    <col min="3080" max="3328" width="9.140625" style="83"/>
    <col min="3329" max="3329" width="6.28515625" style="83" customWidth="1"/>
    <col min="3330" max="3330" width="52.7109375" style="83" customWidth="1"/>
    <col min="3331" max="3335" width="14.7109375" style="83" customWidth="1"/>
    <col min="3336" max="3584" width="9.140625" style="83"/>
    <col min="3585" max="3585" width="6.28515625" style="83" customWidth="1"/>
    <col min="3586" max="3586" width="52.7109375" style="83" customWidth="1"/>
    <col min="3587" max="3591" width="14.7109375" style="83" customWidth="1"/>
    <col min="3592" max="3840" width="9.140625" style="83"/>
    <col min="3841" max="3841" width="6.28515625" style="83" customWidth="1"/>
    <col min="3842" max="3842" width="52.7109375" style="83" customWidth="1"/>
    <col min="3843" max="3847" width="14.7109375" style="83" customWidth="1"/>
    <col min="3848" max="4096" width="9.140625" style="83"/>
    <col min="4097" max="4097" width="6.28515625" style="83" customWidth="1"/>
    <col min="4098" max="4098" width="52.7109375" style="83" customWidth="1"/>
    <col min="4099" max="4103" width="14.7109375" style="83" customWidth="1"/>
    <col min="4104" max="4352" width="9.140625" style="83"/>
    <col min="4353" max="4353" width="6.28515625" style="83" customWidth="1"/>
    <col min="4354" max="4354" width="52.7109375" style="83" customWidth="1"/>
    <col min="4355" max="4359" width="14.7109375" style="83" customWidth="1"/>
    <col min="4360" max="4608" width="9.140625" style="83"/>
    <col min="4609" max="4609" width="6.28515625" style="83" customWidth="1"/>
    <col min="4610" max="4610" width="52.7109375" style="83" customWidth="1"/>
    <col min="4611" max="4615" width="14.7109375" style="83" customWidth="1"/>
    <col min="4616" max="4864" width="9.140625" style="83"/>
    <col min="4865" max="4865" width="6.28515625" style="83" customWidth="1"/>
    <col min="4866" max="4866" width="52.7109375" style="83" customWidth="1"/>
    <col min="4867" max="4871" width="14.7109375" style="83" customWidth="1"/>
    <col min="4872" max="5120" width="9.140625" style="83"/>
    <col min="5121" max="5121" width="6.28515625" style="83" customWidth="1"/>
    <col min="5122" max="5122" width="52.7109375" style="83" customWidth="1"/>
    <col min="5123" max="5127" width="14.7109375" style="83" customWidth="1"/>
    <col min="5128" max="5376" width="9.140625" style="83"/>
    <col min="5377" max="5377" width="6.28515625" style="83" customWidth="1"/>
    <col min="5378" max="5378" width="52.7109375" style="83" customWidth="1"/>
    <col min="5379" max="5383" width="14.7109375" style="83" customWidth="1"/>
    <col min="5384" max="5632" width="9.140625" style="83"/>
    <col min="5633" max="5633" width="6.28515625" style="83" customWidth="1"/>
    <col min="5634" max="5634" width="52.7109375" style="83" customWidth="1"/>
    <col min="5635" max="5639" width="14.7109375" style="83" customWidth="1"/>
    <col min="5640" max="5888" width="9.140625" style="83"/>
    <col min="5889" max="5889" width="6.28515625" style="83" customWidth="1"/>
    <col min="5890" max="5890" width="52.7109375" style="83" customWidth="1"/>
    <col min="5891" max="5895" width="14.7109375" style="83" customWidth="1"/>
    <col min="5896" max="6144" width="9.140625" style="83"/>
    <col min="6145" max="6145" width="6.28515625" style="83" customWidth="1"/>
    <col min="6146" max="6146" width="52.7109375" style="83" customWidth="1"/>
    <col min="6147" max="6151" width="14.7109375" style="83" customWidth="1"/>
    <col min="6152" max="6400" width="9.140625" style="83"/>
    <col min="6401" max="6401" width="6.28515625" style="83" customWidth="1"/>
    <col min="6402" max="6402" width="52.7109375" style="83" customWidth="1"/>
    <col min="6403" max="6407" width="14.7109375" style="83" customWidth="1"/>
    <col min="6408" max="6656" width="9.140625" style="83"/>
    <col min="6657" max="6657" width="6.28515625" style="83" customWidth="1"/>
    <col min="6658" max="6658" width="52.7109375" style="83" customWidth="1"/>
    <col min="6659" max="6663" width="14.7109375" style="83" customWidth="1"/>
    <col min="6664" max="6912" width="9.140625" style="83"/>
    <col min="6913" max="6913" width="6.28515625" style="83" customWidth="1"/>
    <col min="6914" max="6914" width="52.7109375" style="83" customWidth="1"/>
    <col min="6915" max="6919" width="14.7109375" style="83" customWidth="1"/>
    <col min="6920" max="7168" width="9.140625" style="83"/>
    <col min="7169" max="7169" width="6.28515625" style="83" customWidth="1"/>
    <col min="7170" max="7170" width="52.7109375" style="83" customWidth="1"/>
    <col min="7171" max="7175" width="14.7109375" style="83" customWidth="1"/>
    <col min="7176" max="7424" width="9.140625" style="83"/>
    <col min="7425" max="7425" width="6.28515625" style="83" customWidth="1"/>
    <col min="7426" max="7426" width="52.7109375" style="83" customWidth="1"/>
    <col min="7427" max="7431" width="14.7109375" style="83" customWidth="1"/>
    <col min="7432" max="7680" width="9.140625" style="83"/>
    <col min="7681" max="7681" width="6.28515625" style="83" customWidth="1"/>
    <col min="7682" max="7682" width="52.7109375" style="83" customWidth="1"/>
    <col min="7683" max="7687" width="14.7109375" style="83" customWidth="1"/>
    <col min="7688" max="7936" width="9.140625" style="83"/>
    <col min="7937" max="7937" width="6.28515625" style="83" customWidth="1"/>
    <col min="7938" max="7938" width="52.7109375" style="83" customWidth="1"/>
    <col min="7939" max="7943" width="14.7109375" style="83" customWidth="1"/>
    <col min="7944" max="8192" width="9.140625" style="83"/>
    <col min="8193" max="8193" width="6.28515625" style="83" customWidth="1"/>
    <col min="8194" max="8194" width="52.7109375" style="83" customWidth="1"/>
    <col min="8195" max="8199" width="14.7109375" style="83" customWidth="1"/>
    <col min="8200" max="8448" width="9.140625" style="83"/>
    <col min="8449" max="8449" width="6.28515625" style="83" customWidth="1"/>
    <col min="8450" max="8450" width="52.7109375" style="83" customWidth="1"/>
    <col min="8451" max="8455" width="14.7109375" style="83" customWidth="1"/>
    <col min="8456" max="8704" width="9.140625" style="83"/>
    <col min="8705" max="8705" width="6.28515625" style="83" customWidth="1"/>
    <col min="8706" max="8706" width="52.7109375" style="83" customWidth="1"/>
    <col min="8707" max="8711" width="14.7109375" style="83" customWidth="1"/>
    <col min="8712" max="8960" width="9.140625" style="83"/>
    <col min="8961" max="8961" width="6.28515625" style="83" customWidth="1"/>
    <col min="8962" max="8962" width="52.7109375" style="83" customWidth="1"/>
    <col min="8963" max="8967" width="14.7109375" style="83" customWidth="1"/>
    <col min="8968" max="9216" width="9.140625" style="83"/>
    <col min="9217" max="9217" width="6.28515625" style="83" customWidth="1"/>
    <col min="9218" max="9218" width="52.7109375" style="83" customWidth="1"/>
    <col min="9219" max="9223" width="14.7109375" style="83" customWidth="1"/>
    <col min="9224" max="9472" width="9.140625" style="83"/>
    <col min="9473" max="9473" width="6.28515625" style="83" customWidth="1"/>
    <col min="9474" max="9474" width="52.7109375" style="83" customWidth="1"/>
    <col min="9475" max="9479" width="14.7109375" style="83" customWidth="1"/>
    <col min="9480" max="9728" width="9.140625" style="83"/>
    <col min="9729" max="9729" width="6.28515625" style="83" customWidth="1"/>
    <col min="9730" max="9730" width="52.7109375" style="83" customWidth="1"/>
    <col min="9731" max="9735" width="14.7109375" style="83" customWidth="1"/>
    <col min="9736" max="9984" width="9.140625" style="83"/>
    <col min="9985" max="9985" width="6.28515625" style="83" customWidth="1"/>
    <col min="9986" max="9986" width="52.7109375" style="83" customWidth="1"/>
    <col min="9987" max="9991" width="14.7109375" style="83" customWidth="1"/>
    <col min="9992" max="10240" width="9.140625" style="83"/>
    <col min="10241" max="10241" width="6.28515625" style="83" customWidth="1"/>
    <col min="10242" max="10242" width="52.7109375" style="83" customWidth="1"/>
    <col min="10243" max="10247" width="14.7109375" style="83" customWidth="1"/>
    <col min="10248" max="10496" width="9.140625" style="83"/>
    <col min="10497" max="10497" width="6.28515625" style="83" customWidth="1"/>
    <col min="10498" max="10498" width="52.7109375" style="83" customWidth="1"/>
    <col min="10499" max="10503" width="14.7109375" style="83" customWidth="1"/>
    <col min="10504" max="10752" width="9.140625" style="83"/>
    <col min="10753" max="10753" width="6.28515625" style="83" customWidth="1"/>
    <col min="10754" max="10754" width="52.7109375" style="83" customWidth="1"/>
    <col min="10755" max="10759" width="14.7109375" style="83" customWidth="1"/>
    <col min="10760" max="11008" width="9.140625" style="83"/>
    <col min="11009" max="11009" width="6.28515625" style="83" customWidth="1"/>
    <col min="11010" max="11010" width="52.7109375" style="83" customWidth="1"/>
    <col min="11011" max="11015" width="14.7109375" style="83" customWidth="1"/>
    <col min="11016" max="11264" width="9.140625" style="83"/>
    <col min="11265" max="11265" width="6.28515625" style="83" customWidth="1"/>
    <col min="11266" max="11266" width="52.7109375" style="83" customWidth="1"/>
    <col min="11267" max="11271" width="14.7109375" style="83" customWidth="1"/>
    <col min="11272" max="11520" width="9.140625" style="83"/>
    <col min="11521" max="11521" width="6.28515625" style="83" customWidth="1"/>
    <col min="11522" max="11522" width="52.7109375" style="83" customWidth="1"/>
    <col min="11523" max="11527" width="14.7109375" style="83" customWidth="1"/>
    <col min="11528" max="11776" width="9.140625" style="83"/>
    <col min="11777" max="11777" width="6.28515625" style="83" customWidth="1"/>
    <col min="11778" max="11778" width="52.7109375" style="83" customWidth="1"/>
    <col min="11779" max="11783" width="14.7109375" style="83" customWidth="1"/>
    <col min="11784" max="12032" width="9.140625" style="83"/>
    <col min="12033" max="12033" width="6.28515625" style="83" customWidth="1"/>
    <col min="12034" max="12034" width="52.7109375" style="83" customWidth="1"/>
    <col min="12035" max="12039" width="14.7109375" style="83" customWidth="1"/>
    <col min="12040" max="12288" width="9.140625" style="83"/>
    <col min="12289" max="12289" width="6.28515625" style="83" customWidth="1"/>
    <col min="12290" max="12290" width="52.7109375" style="83" customWidth="1"/>
    <col min="12291" max="12295" width="14.7109375" style="83" customWidth="1"/>
    <col min="12296" max="12544" width="9.140625" style="83"/>
    <col min="12545" max="12545" width="6.28515625" style="83" customWidth="1"/>
    <col min="12546" max="12546" width="52.7109375" style="83" customWidth="1"/>
    <col min="12547" max="12551" width="14.7109375" style="83" customWidth="1"/>
    <col min="12552" max="12800" width="9.140625" style="83"/>
    <col min="12801" max="12801" width="6.28515625" style="83" customWidth="1"/>
    <col min="12802" max="12802" width="52.7109375" style="83" customWidth="1"/>
    <col min="12803" max="12807" width="14.7109375" style="83" customWidth="1"/>
    <col min="12808" max="13056" width="9.140625" style="83"/>
    <col min="13057" max="13057" width="6.28515625" style="83" customWidth="1"/>
    <col min="13058" max="13058" width="52.7109375" style="83" customWidth="1"/>
    <col min="13059" max="13063" width="14.7109375" style="83" customWidth="1"/>
    <col min="13064" max="13312" width="9.140625" style="83"/>
    <col min="13313" max="13313" width="6.28515625" style="83" customWidth="1"/>
    <col min="13314" max="13314" width="52.7109375" style="83" customWidth="1"/>
    <col min="13315" max="13319" width="14.7109375" style="83" customWidth="1"/>
    <col min="13320" max="13568" width="9.140625" style="83"/>
    <col min="13569" max="13569" width="6.28515625" style="83" customWidth="1"/>
    <col min="13570" max="13570" width="52.7109375" style="83" customWidth="1"/>
    <col min="13571" max="13575" width="14.7109375" style="83" customWidth="1"/>
    <col min="13576" max="13824" width="9.140625" style="83"/>
    <col min="13825" max="13825" width="6.28515625" style="83" customWidth="1"/>
    <col min="13826" max="13826" width="52.7109375" style="83" customWidth="1"/>
    <col min="13827" max="13831" width="14.7109375" style="83" customWidth="1"/>
    <col min="13832" max="14080" width="9.140625" style="83"/>
    <col min="14081" max="14081" width="6.28515625" style="83" customWidth="1"/>
    <col min="14082" max="14082" width="52.7109375" style="83" customWidth="1"/>
    <col min="14083" max="14087" width="14.7109375" style="83" customWidth="1"/>
    <col min="14088" max="14336" width="9.140625" style="83"/>
    <col min="14337" max="14337" width="6.28515625" style="83" customWidth="1"/>
    <col min="14338" max="14338" width="52.7109375" style="83" customWidth="1"/>
    <col min="14339" max="14343" width="14.7109375" style="83" customWidth="1"/>
    <col min="14344" max="14592" width="9.140625" style="83"/>
    <col min="14593" max="14593" width="6.28515625" style="83" customWidth="1"/>
    <col min="14594" max="14594" width="52.7109375" style="83" customWidth="1"/>
    <col min="14595" max="14599" width="14.7109375" style="83" customWidth="1"/>
    <col min="14600" max="14848" width="9.140625" style="83"/>
    <col min="14849" max="14849" width="6.28515625" style="83" customWidth="1"/>
    <col min="14850" max="14850" width="52.7109375" style="83" customWidth="1"/>
    <col min="14851" max="14855" width="14.7109375" style="83" customWidth="1"/>
    <col min="14856" max="15104" width="9.140625" style="83"/>
    <col min="15105" max="15105" width="6.28515625" style="83" customWidth="1"/>
    <col min="15106" max="15106" width="52.7109375" style="83" customWidth="1"/>
    <col min="15107" max="15111" width="14.7109375" style="83" customWidth="1"/>
    <col min="15112" max="15360" width="9.140625" style="83"/>
    <col min="15361" max="15361" width="6.28515625" style="83" customWidth="1"/>
    <col min="15362" max="15362" width="52.7109375" style="83" customWidth="1"/>
    <col min="15363" max="15367" width="14.7109375" style="83" customWidth="1"/>
    <col min="15368" max="15616" width="9.140625" style="83"/>
    <col min="15617" max="15617" width="6.28515625" style="83" customWidth="1"/>
    <col min="15618" max="15618" width="52.7109375" style="83" customWidth="1"/>
    <col min="15619" max="15623" width="14.7109375" style="83" customWidth="1"/>
    <col min="15624" max="15872" width="9.140625" style="83"/>
    <col min="15873" max="15873" width="6.28515625" style="83" customWidth="1"/>
    <col min="15874" max="15874" width="52.7109375" style="83" customWidth="1"/>
    <col min="15875" max="15879" width="14.7109375" style="83" customWidth="1"/>
    <col min="15880" max="16128" width="9.140625" style="83"/>
    <col min="16129" max="16129" width="6.28515625" style="83" customWidth="1"/>
    <col min="16130" max="16130" width="52.7109375" style="83" customWidth="1"/>
    <col min="16131" max="16135" width="14.7109375" style="83" customWidth="1"/>
    <col min="16136" max="16384" width="9.140625" style="83"/>
  </cols>
  <sheetData>
    <row r="1" spans="1:11" s="129" customFormat="1" ht="16.5" customHeight="1">
      <c r="A1" s="132"/>
      <c r="B1" s="133"/>
      <c r="C1" s="132"/>
      <c r="D1" s="228" t="s">
        <v>91</v>
      </c>
      <c r="E1" s="228"/>
      <c r="F1" s="228"/>
      <c r="G1" s="228"/>
      <c r="H1" s="134"/>
      <c r="I1" s="242"/>
      <c r="J1" s="242"/>
      <c r="K1" s="242"/>
    </row>
    <row r="2" spans="1:11" s="129" customFormat="1" ht="16.5" customHeight="1">
      <c r="A2" s="132"/>
      <c r="B2" s="133"/>
      <c r="C2" s="132"/>
      <c r="D2" s="228" t="s">
        <v>92</v>
      </c>
      <c r="E2" s="228"/>
      <c r="F2" s="228"/>
      <c r="G2" s="228"/>
      <c r="H2" s="134"/>
      <c r="I2" s="204"/>
      <c r="J2" s="204"/>
      <c r="K2" s="201"/>
    </row>
    <row r="3" spans="1:11" s="129" customFormat="1" ht="16.5" customHeight="1">
      <c r="A3" s="132"/>
      <c r="B3" s="133"/>
      <c r="C3" s="132"/>
      <c r="D3" s="228" t="s">
        <v>93</v>
      </c>
      <c r="E3" s="228"/>
      <c r="F3" s="228"/>
      <c r="G3" s="228"/>
      <c r="H3" s="134"/>
      <c r="I3" s="204"/>
      <c r="J3" s="204"/>
      <c r="K3" s="201"/>
    </row>
    <row r="4" spans="1:11" s="129" customFormat="1" ht="12" customHeight="1">
      <c r="A4" s="132"/>
      <c r="B4" s="133"/>
      <c r="C4" s="132"/>
      <c r="D4" s="200"/>
      <c r="E4" s="200"/>
      <c r="F4" s="200"/>
      <c r="G4" s="200"/>
      <c r="H4" s="134"/>
      <c r="I4" s="204"/>
      <c r="J4" s="204"/>
      <c r="K4" s="201"/>
    </row>
    <row r="5" spans="1:11" s="129" customFormat="1" ht="15" customHeight="1">
      <c r="A5" s="132"/>
      <c r="B5" s="133"/>
      <c r="C5" s="132"/>
      <c r="D5" s="1"/>
      <c r="E5" s="132"/>
      <c r="F5" s="243" t="s">
        <v>85</v>
      </c>
      <c r="G5" s="243"/>
      <c r="H5" s="228"/>
      <c r="I5" s="228"/>
      <c r="J5" s="228"/>
      <c r="K5" s="228"/>
    </row>
    <row r="6" spans="1:11" s="129" customFormat="1" ht="30" customHeight="1">
      <c r="A6" s="241" t="s">
        <v>89</v>
      </c>
      <c r="B6" s="241"/>
      <c r="C6" s="241"/>
      <c r="D6" s="241"/>
      <c r="E6" s="241"/>
      <c r="F6" s="241"/>
      <c r="G6" s="241"/>
      <c r="H6" s="228"/>
      <c r="I6" s="228"/>
      <c r="J6" s="228"/>
      <c r="K6" s="228"/>
    </row>
    <row r="7" spans="1:11" s="129" customFormat="1" ht="15" customHeight="1" thickBot="1">
      <c r="A7" s="131"/>
      <c r="B7" s="131"/>
      <c r="C7" s="131"/>
      <c r="D7" s="131"/>
      <c r="E7" s="131"/>
      <c r="F7" s="131"/>
      <c r="G7" s="130" t="s">
        <v>84</v>
      </c>
    </row>
    <row r="8" spans="1:11" s="128" customFormat="1">
      <c r="A8" s="229" t="s">
        <v>83</v>
      </c>
      <c r="B8" s="232" t="s">
        <v>82</v>
      </c>
      <c r="C8" s="235" t="s">
        <v>81</v>
      </c>
      <c r="D8" s="236"/>
      <c r="E8" s="236"/>
      <c r="F8" s="236"/>
      <c r="G8" s="237"/>
    </row>
    <row r="9" spans="1:11" ht="11.25" customHeight="1" thickBot="1">
      <c r="A9" s="230"/>
      <c r="B9" s="233"/>
      <c r="C9" s="238">
        <v>2022</v>
      </c>
      <c r="D9" s="239"/>
      <c r="E9" s="239"/>
      <c r="F9" s="239"/>
      <c r="G9" s="240"/>
    </row>
    <row r="10" spans="1:11" ht="12.75" thickBot="1">
      <c r="A10" s="231"/>
      <c r="B10" s="234"/>
      <c r="C10" s="124" t="s">
        <v>80</v>
      </c>
      <c r="D10" s="124" t="s">
        <v>0</v>
      </c>
      <c r="E10" s="124" t="s">
        <v>70</v>
      </c>
      <c r="F10" s="124" t="s">
        <v>69</v>
      </c>
      <c r="G10" s="124" t="s">
        <v>79</v>
      </c>
      <c r="I10" s="127"/>
      <c r="J10" s="127"/>
    </row>
    <row r="11" spans="1:11" ht="12.75" thickBot="1">
      <c r="A11" s="124">
        <v>1</v>
      </c>
      <c r="B11" s="126">
        <f t="shared" ref="B11:G11" si="0">A11+1</f>
        <v>2</v>
      </c>
      <c r="C11" s="124">
        <f t="shared" si="0"/>
        <v>3</v>
      </c>
      <c r="D11" s="125">
        <f t="shared" si="0"/>
        <v>4</v>
      </c>
      <c r="E11" s="124">
        <f t="shared" si="0"/>
        <v>5</v>
      </c>
      <c r="F11" s="125">
        <f t="shared" si="0"/>
        <v>6</v>
      </c>
      <c r="G11" s="124">
        <f t="shared" si="0"/>
        <v>7</v>
      </c>
      <c r="H11" s="127"/>
      <c r="I11" s="127"/>
      <c r="J11" s="127"/>
    </row>
    <row r="12" spans="1:11" s="102" customFormat="1" ht="13.5" customHeight="1">
      <c r="A12" s="120" t="s">
        <v>78</v>
      </c>
      <c r="B12" s="119" t="s">
        <v>77</v>
      </c>
      <c r="C12" s="123">
        <f>SUM(C13:C15)</f>
        <v>2937.5189999999998</v>
      </c>
      <c r="D12" s="122">
        <f>D13+D14+D15+D16</f>
        <v>2577.0589999999997</v>
      </c>
      <c r="E12" s="122">
        <f>E13+E14+E15+E16</f>
        <v>39.912999999999997</v>
      </c>
      <c r="F12" s="122">
        <f>F13+F14+F15+F16</f>
        <v>2418.6043056272279</v>
      </c>
      <c r="G12" s="121">
        <f>G13+G14+G15+G16</f>
        <v>172.69850562722786</v>
      </c>
      <c r="H12" s="116">
        <f>ф.3.1!F8</f>
        <v>2937.5190000000007</v>
      </c>
      <c r="I12" s="116">
        <f>H12-C12</f>
        <v>0</v>
      </c>
      <c r="J12" s="116"/>
    </row>
    <row r="13" spans="1:11" s="102" customFormat="1" ht="13.5" customHeight="1">
      <c r="A13" s="120"/>
      <c r="B13" s="119" t="s">
        <v>76</v>
      </c>
      <c r="C13" s="108">
        <f>SUM(D13:G13)</f>
        <v>39.06</v>
      </c>
      <c r="D13" s="118"/>
      <c r="E13" s="118"/>
      <c r="F13" s="118">
        <v>39.06</v>
      </c>
      <c r="G13" s="117"/>
      <c r="H13" s="116"/>
      <c r="I13" s="116"/>
      <c r="J13" s="116"/>
    </row>
    <row r="14" spans="1:11" s="102" customFormat="1" ht="13.5" customHeight="1">
      <c r="A14" s="120"/>
      <c r="B14" s="119" t="s">
        <v>75</v>
      </c>
      <c r="C14" s="108">
        <f>SUM(D14:G14)</f>
        <v>2891.9549999999999</v>
      </c>
      <c r="D14" s="118">
        <f>242.604+2334.455</f>
        <v>2577.0589999999997</v>
      </c>
      <c r="E14" s="118">
        <v>39.912999999999997</v>
      </c>
      <c r="F14" s="118">
        <v>274.983</v>
      </c>
      <c r="G14" s="117"/>
      <c r="H14" s="116"/>
      <c r="I14" s="116"/>
      <c r="J14" s="116"/>
    </row>
    <row r="15" spans="1:11" s="102" customFormat="1" ht="13.5" customHeight="1">
      <c r="A15" s="120"/>
      <c r="B15" s="119" t="s">
        <v>74</v>
      </c>
      <c r="C15" s="108">
        <f>SUM(D15:G15)</f>
        <v>6.5039999999999996</v>
      </c>
      <c r="D15" s="118"/>
      <c r="E15" s="118"/>
      <c r="F15" s="118">
        <v>6.5039999999999996</v>
      </c>
      <c r="G15" s="117"/>
      <c r="H15" s="116"/>
      <c r="I15" s="116"/>
      <c r="J15" s="116"/>
    </row>
    <row r="16" spans="1:11" s="102" customFormat="1" ht="13.5" customHeight="1">
      <c r="A16" s="110" t="s">
        <v>73</v>
      </c>
      <c r="B16" s="109" t="s">
        <v>72</v>
      </c>
      <c r="C16" s="182"/>
      <c r="D16" s="183"/>
      <c r="E16" s="118"/>
      <c r="F16" s="118">
        <f>F18+F19+F20</f>
        <v>2098.0573056272278</v>
      </c>
      <c r="G16" s="117">
        <f>G18+G19+G20</f>
        <v>172.69850562722786</v>
      </c>
      <c r="H16" s="116"/>
      <c r="I16" s="116"/>
      <c r="J16" s="116"/>
    </row>
    <row r="17" spans="1:11" s="102" customFormat="1" ht="13.5" customHeight="1">
      <c r="A17" s="110"/>
      <c r="B17" s="109" t="s">
        <v>71</v>
      </c>
      <c r="C17" s="184"/>
      <c r="D17" s="185"/>
      <c r="E17" s="107"/>
      <c r="F17" s="107"/>
      <c r="G17" s="106"/>
      <c r="H17" s="116"/>
      <c r="I17" s="116"/>
      <c r="J17" s="116"/>
    </row>
    <row r="18" spans="1:11" s="102" customFormat="1" ht="13.5" customHeight="1">
      <c r="A18" s="110"/>
      <c r="B18" s="109" t="s">
        <v>0</v>
      </c>
      <c r="C18" s="184"/>
      <c r="D18" s="186"/>
      <c r="E18" s="111"/>
      <c r="F18" s="111">
        <f>D12-D21-D25</f>
        <v>2071.3214999999996</v>
      </c>
      <c r="G18" s="112"/>
      <c r="H18" s="116"/>
      <c r="I18" s="116"/>
      <c r="J18" s="116"/>
    </row>
    <row r="19" spans="1:11" s="102" customFormat="1" ht="13.5" customHeight="1">
      <c r="A19" s="110"/>
      <c r="B19" s="109" t="s">
        <v>70</v>
      </c>
      <c r="C19" s="184"/>
      <c r="D19" s="186"/>
      <c r="E19" s="111"/>
      <c r="F19" s="111">
        <f>E14-E21-E25</f>
        <v>26.735805627228324</v>
      </c>
      <c r="G19" s="112"/>
      <c r="H19" s="116"/>
      <c r="I19" s="116"/>
      <c r="J19" s="116"/>
    </row>
    <row r="20" spans="1:11" s="102" customFormat="1" ht="13.5" customHeight="1">
      <c r="A20" s="110"/>
      <c r="B20" s="109" t="s">
        <v>69</v>
      </c>
      <c r="C20" s="184"/>
      <c r="D20" s="186"/>
      <c r="E20" s="111"/>
      <c r="F20" s="111"/>
      <c r="G20" s="112">
        <f>F12-F21-F23-F25</f>
        <v>172.69850562722786</v>
      </c>
      <c r="H20" s="116"/>
      <c r="I20" s="116"/>
      <c r="J20" s="116"/>
    </row>
    <row r="21" spans="1:11" s="102" customFormat="1" ht="13.5" customHeight="1">
      <c r="A21" s="110" t="s">
        <v>68</v>
      </c>
      <c r="B21" s="109" t="s">
        <v>67</v>
      </c>
      <c r="C21" s="108">
        <f>SUM(D21:G21)</f>
        <v>366.30797130803126</v>
      </c>
      <c r="D21" s="118">
        <f>26.7645+291.106</f>
        <v>317.87049999999999</v>
      </c>
      <c r="E21" s="118">
        <v>1.6431943727716714</v>
      </c>
      <c r="F21" s="118">
        <v>25.258800000000001</v>
      </c>
      <c r="G21" s="117">
        <v>21.535476935259588</v>
      </c>
      <c r="H21" s="116">
        <f>ф.3.1!F10</f>
        <v>366.30800000000005</v>
      </c>
      <c r="I21" s="116">
        <f>H21-C21</f>
        <v>2.8691968793737033E-5</v>
      </c>
      <c r="J21" s="116"/>
    </row>
    <row r="22" spans="1:11" s="102" customFormat="1" ht="13.5" customHeight="1">
      <c r="A22" s="110"/>
      <c r="B22" s="109" t="s">
        <v>66</v>
      </c>
      <c r="C22" s="115">
        <f>C21/C12*100</f>
        <v>12.469977940841618</v>
      </c>
      <c r="D22" s="114">
        <f>D21/D12*100</f>
        <v>12.334622529014664</v>
      </c>
      <c r="E22" s="114">
        <f>E21/E12*100</f>
        <v>4.1169402770317225</v>
      </c>
      <c r="F22" s="114">
        <f>F21/F12*100</f>
        <v>1.0443543799716142</v>
      </c>
      <c r="G22" s="113">
        <f>G21/G12*100</f>
        <v>12.469984530001792</v>
      </c>
      <c r="H22" s="116"/>
      <c r="I22" s="116"/>
      <c r="J22" s="116"/>
    </row>
    <row r="23" spans="1:11" s="102" customFormat="1" ht="13.5" customHeight="1">
      <c r="A23" s="110" t="s">
        <v>65</v>
      </c>
      <c r="B23" s="109" t="s">
        <v>64</v>
      </c>
      <c r="C23" s="108">
        <v>0</v>
      </c>
      <c r="D23" s="186"/>
      <c r="E23" s="111"/>
      <c r="F23" s="111"/>
      <c r="G23" s="187"/>
      <c r="H23" s="116"/>
      <c r="I23" s="116"/>
      <c r="J23" s="116"/>
    </row>
    <row r="24" spans="1:11" s="102" customFormat="1" ht="13.5" customHeight="1">
      <c r="A24" s="110"/>
      <c r="B24" s="109" t="s">
        <v>63</v>
      </c>
      <c r="C24" s="108"/>
      <c r="D24" s="111">
        <f>D12-D21</f>
        <v>2259.1884999999997</v>
      </c>
      <c r="E24" s="111">
        <f>E12-E21</f>
        <v>38.269805627228322</v>
      </c>
      <c r="F24" s="111">
        <f>F12-F21</f>
        <v>2393.3455056272278</v>
      </c>
      <c r="G24" s="112">
        <f>G12-G21</f>
        <v>151.16302869196826</v>
      </c>
      <c r="H24" s="116"/>
      <c r="I24" s="116"/>
      <c r="J24" s="116"/>
    </row>
    <row r="25" spans="1:11" s="102" customFormat="1" ht="13.5" customHeight="1">
      <c r="A25" s="110" t="s">
        <v>62</v>
      </c>
      <c r="B25" s="109" t="s">
        <v>61</v>
      </c>
      <c r="C25" s="108">
        <f>SUM(D25:G25)</f>
        <v>2571.2109999999998</v>
      </c>
      <c r="D25" s="111">
        <f>D27+D28</f>
        <v>187.86700000000005</v>
      </c>
      <c r="E25" s="111">
        <f>E27+E28</f>
        <v>11.534000000000001</v>
      </c>
      <c r="F25" s="111">
        <f>F27+F28</f>
        <v>2220.6469999999999</v>
      </c>
      <c r="G25" s="112">
        <f>G27+G28</f>
        <v>151.16299999999998</v>
      </c>
      <c r="H25" s="116"/>
      <c r="I25" s="116"/>
      <c r="J25" s="116"/>
    </row>
    <row r="26" spans="1:11" s="102" customFormat="1" ht="13.5" customHeight="1">
      <c r="A26" s="110"/>
      <c r="B26" s="109" t="s">
        <v>60</v>
      </c>
      <c r="C26" s="182"/>
      <c r="D26" s="186"/>
      <c r="E26" s="186"/>
      <c r="F26" s="186"/>
      <c r="G26" s="187"/>
      <c r="H26" s="116"/>
      <c r="I26" s="116"/>
      <c r="J26" s="116"/>
      <c r="K26" s="203"/>
    </row>
    <row r="27" spans="1:11" s="102" customFormat="1" ht="13.5" customHeight="1">
      <c r="A27" s="110" t="s">
        <v>59</v>
      </c>
      <c r="B27" s="109" t="s">
        <v>58</v>
      </c>
      <c r="C27" s="108">
        <f>SUM(D27:G27)</f>
        <v>2462.9289999999996</v>
      </c>
      <c r="D27" s="107">
        <v>187.86700000000005</v>
      </c>
      <c r="E27" s="107">
        <v>11.534000000000001</v>
      </c>
      <c r="F27" s="107">
        <v>2112.3649999999998</v>
      </c>
      <c r="G27" s="106">
        <v>151.16299999999998</v>
      </c>
      <c r="H27" s="116"/>
      <c r="I27" s="116"/>
      <c r="J27" s="116"/>
    </row>
    <row r="28" spans="1:11" s="102" customFormat="1" ht="13.5" customHeight="1" thickBot="1">
      <c r="A28" s="105" t="s">
        <v>57</v>
      </c>
      <c r="B28" s="104" t="s">
        <v>56</v>
      </c>
      <c r="C28" s="103">
        <f>SUM(D28:G28)</f>
        <v>108.282</v>
      </c>
      <c r="D28" s="205"/>
      <c r="E28" s="205"/>
      <c r="F28" s="205">
        <v>108.282</v>
      </c>
      <c r="G28" s="206"/>
      <c r="H28" s="116">
        <f>ф.3.1!F20</f>
        <v>108.282</v>
      </c>
      <c r="I28" s="116">
        <f>H28-C28</f>
        <v>0</v>
      </c>
      <c r="J28" s="116"/>
    </row>
    <row r="29" spans="1:11" s="96" customFormat="1" ht="14.25" customHeight="1" thickBot="1">
      <c r="A29" s="101"/>
      <c r="B29" s="100" t="s">
        <v>55</v>
      </c>
      <c r="C29" s="99"/>
      <c r="D29" s="98">
        <f>D13+D14+D15+D16-D21-D23-D25-E18-F18-G18</f>
        <v>0</v>
      </c>
      <c r="E29" s="98">
        <f>E13+E14+E15+E16-E21-E23-E25-F19</f>
        <v>0</v>
      </c>
      <c r="F29" s="98">
        <f>F13+F14+F15+F16-F21-F23-F25-G20</f>
        <v>0</v>
      </c>
      <c r="G29" s="97">
        <f>G12-G21-G24</f>
        <v>0</v>
      </c>
      <c r="H29" s="179"/>
      <c r="I29" s="179"/>
      <c r="J29" s="179"/>
    </row>
    <row r="30" spans="1:11" s="96" customFormat="1" ht="15" customHeight="1">
      <c r="A30" s="244" t="s">
        <v>54</v>
      </c>
      <c r="B30" s="244"/>
      <c r="C30" s="244"/>
      <c r="D30" s="244"/>
      <c r="E30" s="244"/>
      <c r="F30" s="244"/>
      <c r="G30" s="244"/>
    </row>
    <row r="31" spans="1:11" s="96" customFormat="1" ht="15" customHeight="1">
      <c r="A31" s="245"/>
      <c r="B31" s="245"/>
      <c r="C31" s="245"/>
      <c r="D31" s="245"/>
      <c r="E31" s="245"/>
      <c r="F31" s="245"/>
      <c r="G31" s="245"/>
    </row>
    <row r="32" spans="1:11" s="1" customFormat="1" ht="15" customHeight="1">
      <c r="A32" s="246" t="s">
        <v>17</v>
      </c>
      <c r="B32" s="246"/>
      <c r="C32" s="197"/>
      <c r="D32" s="197"/>
      <c r="E32" s="197"/>
      <c r="F32" s="197" t="s">
        <v>16</v>
      </c>
      <c r="G32" s="95"/>
    </row>
    <row r="33" spans="1:7" s="1" customFormat="1" ht="15" hidden="1" customHeight="1">
      <c r="A33" s="197"/>
      <c r="B33" s="197"/>
      <c r="C33" s="197"/>
      <c r="D33" s="197"/>
      <c r="E33" s="197"/>
      <c r="F33" s="197"/>
      <c r="G33" s="95"/>
    </row>
    <row r="34" spans="1:7" ht="15" customHeight="1">
      <c r="A34" s="246" t="s">
        <v>15</v>
      </c>
      <c r="B34" s="246"/>
      <c r="C34" s="247"/>
      <c r="D34" s="247"/>
      <c r="E34" s="198"/>
      <c r="F34" s="198" t="s">
        <v>14</v>
      </c>
    </row>
    <row r="35" spans="1:7" ht="15" customHeight="1">
      <c r="B35" s="94"/>
      <c r="D35" s="93"/>
      <c r="E35" s="199"/>
    </row>
    <row r="36" spans="1:7" ht="15" customHeight="1">
      <c r="B36" s="198" t="s">
        <v>53</v>
      </c>
      <c r="C36" s="248"/>
      <c r="D36" s="248"/>
      <c r="E36" s="198"/>
      <c r="F36" s="198" t="s">
        <v>95</v>
      </c>
    </row>
    <row r="37" spans="1:7" ht="15" customHeight="1">
      <c r="B37" s="91" t="s">
        <v>52</v>
      </c>
      <c r="C37" s="198"/>
      <c r="D37" s="198"/>
      <c r="F37" s="198" t="s">
        <v>51</v>
      </c>
    </row>
    <row r="38" spans="1:7" ht="15" customHeight="1"/>
    <row r="39" spans="1:7" ht="15" customHeight="1">
      <c r="B39" s="91"/>
      <c r="C39" s="90"/>
      <c r="D39" s="198"/>
      <c r="F39" s="88"/>
      <c r="G39" s="88"/>
    </row>
    <row r="40" spans="1:7" ht="15" customHeight="1">
      <c r="C40" s="87">
        <f>C12-C21-C23-C27-C28</f>
        <v>2.8691969120586691E-5</v>
      </c>
    </row>
    <row r="41" spans="1:7" ht="15" customHeight="1">
      <c r="C41" s="86">
        <f>C12-C21-C23-C25</f>
        <v>2.8691968964267289E-5</v>
      </c>
    </row>
    <row r="42" spans="1:7" ht="15" customHeight="1">
      <c r="C42" s="85"/>
    </row>
  </sheetData>
  <protectedRanges>
    <protectedRange sqref="D28:G28 D23:G26" name="Диапазон1_1_2"/>
    <protectedRange sqref="D18:G20" name="Диапазон1_1"/>
  </protectedRanges>
  <mergeCells count="17">
    <mergeCell ref="A30:G31"/>
    <mergeCell ref="A32:B32"/>
    <mergeCell ref="A34:B34"/>
    <mergeCell ref="C34:D34"/>
    <mergeCell ref="C36:D36"/>
    <mergeCell ref="D1:G1"/>
    <mergeCell ref="I1:K1"/>
    <mergeCell ref="D2:G2"/>
    <mergeCell ref="D3:G3"/>
    <mergeCell ref="F5:G5"/>
    <mergeCell ref="H5:K5"/>
    <mergeCell ref="H6:K6"/>
    <mergeCell ref="A8:A10"/>
    <mergeCell ref="B8:B10"/>
    <mergeCell ref="C8:G8"/>
    <mergeCell ref="C9:G9"/>
    <mergeCell ref="A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9" orientation="landscape" r:id="rId1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65"/>
  <sheetViews>
    <sheetView view="pageBreakPreview" topLeftCell="A6" zoomScale="115" zoomScaleNormal="100" zoomScaleSheetLayoutView="115" workbookViewId="0">
      <selection activeCell="D28" sqref="D28:E28"/>
    </sheetView>
  </sheetViews>
  <sheetFormatPr defaultRowHeight="12"/>
  <cols>
    <col min="1" max="1" width="6.28515625" style="83" customWidth="1"/>
    <col min="2" max="2" width="52.7109375" style="84" customWidth="1"/>
    <col min="3" max="7" width="14.7109375" style="83" customWidth="1"/>
    <col min="8" max="256" width="9.140625" style="83"/>
    <col min="257" max="257" width="6.28515625" style="83" customWidth="1"/>
    <col min="258" max="258" width="52.7109375" style="83" customWidth="1"/>
    <col min="259" max="263" width="14.7109375" style="83" customWidth="1"/>
    <col min="264" max="512" width="9.140625" style="83"/>
    <col min="513" max="513" width="6.28515625" style="83" customWidth="1"/>
    <col min="514" max="514" width="52.7109375" style="83" customWidth="1"/>
    <col min="515" max="519" width="14.7109375" style="83" customWidth="1"/>
    <col min="520" max="768" width="9.140625" style="83"/>
    <col min="769" max="769" width="6.28515625" style="83" customWidth="1"/>
    <col min="770" max="770" width="52.7109375" style="83" customWidth="1"/>
    <col min="771" max="775" width="14.7109375" style="83" customWidth="1"/>
    <col min="776" max="1024" width="9.140625" style="83"/>
    <col min="1025" max="1025" width="6.28515625" style="83" customWidth="1"/>
    <col min="1026" max="1026" width="52.7109375" style="83" customWidth="1"/>
    <col min="1027" max="1031" width="14.7109375" style="83" customWidth="1"/>
    <col min="1032" max="1280" width="9.140625" style="83"/>
    <col min="1281" max="1281" width="6.28515625" style="83" customWidth="1"/>
    <col min="1282" max="1282" width="52.7109375" style="83" customWidth="1"/>
    <col min="1283" max="1287" width="14.7109375" style="83" customWidth="1"/>
    <col min="1288" max="1536" width="9.140625" style="83"/>
    <col min="1537" max="1537" width="6.28515625" style="83" customWidth="1"/>
    <col min="1538" max="1538" width="52.7109375" style="83" customWidth="1"/>
    <col min="1539" max="1543" width="14.7109375" style="83" customWidth="1"/>
    <col min="1544" max="1792" width="9.140625" style="83"/>
    <col min="1793" max="1793" width="6.28515625" style="83" customWidth="1"/>
    <col min="1794" max="1794" width="52.7109375" style="83" customWidth="1"/>
    <col min="1795" max="1799" width="14.7109375" style="83" customWidth="1"/>
    <col min="1800" max="2048" width="9.140625" style="83"/>
    <col min="2049" max="2049" width="6.28515625" style="83" customWidth="1"/>
    <col min="2050" max="2050" width="52.7109375" style="83" customWidth="1"/>
    <col min="2051" max="2055" width="14.7109375" style="83" customWidth="1"/>
    <col min="2056" max="2304" width="9.140625" style="83"/>
    <col min="2305" max="2305" width="6.28515625" style="83" customWidth="1"/>
    <col min="2306" max="2306" width="52.7109375" style="83" customWidth="1"/>
    <col min="2307" max="2311" width="14.7109375" style="83" customWidth="1"/>
    <col min="2312" max="2560" width="9.140625" style="83"/>
    <col min="2561" max="2561" width="6.28515625" style="83" customWidth="1"/>
    <col min="2562" max="2562" width="52.7109375" style="83" customWidth="1"/>
    <col min="2563" max="2567" width="14.7109375" style="83" customWidth="1"/>
    <col min="2568" max="2816" width="9.140625" style="83"/>
    <col min="2817" max="2817" width="6.28515625" style="83" customWidth="1"/>
    <col min="2818" max="2818" width="52.7109375" style="83" customWidth="1"/>
    <col min="2819" max="2823" width="14.7109375" style="83" customWidth="1"/>
    <col min="2824" max="3072" width="9.140625" style="83"/>
    <col min="3073" max="3073" width="6.28515625" style="83" customWidth="1"/>
    <col min="3074" max="3074" width="52.7109375" style="83" customWidth="1"/>
    <col min="3075" max="3079" width="14.7109375" style="83" customWidth="1"/>
    <col min="3080" max="3328" width="9.140625" style="83"/>
    <col min="3329" max="3329" width="6.28515625" style="83" customWidth="1"/>
    <col min="3330" max="3330" width="52.7109375" style="83" customWidth="1"/>
    <col min="3331" max="3335" width="14.7109375" style="83" customWidth="1"/>
    <col min="3336" max="3584" width="9.140625" style="83"/>
    <col min="3585" max="3585" width="6.28515625" style="83" customWidth="1"/>
    <col min="3586" max="3586" width="52.7109375" style="83" customWidth="1"/>
    <col min="3587" max="3591" width="14.7109375" style="83" customWidth="1"/>
    <col min="3592" max="3840" width="9.140625" style="83"/>
    <col min="3841" max="3841" width="6.28515625" style="83" customWidth="1"/>
    <col min="3842" max="3842" width="52.7109375" style="83" customWidth="1"/>
    <col min="3843" max="3847" width="14.7109375" style="83" customWidth="1"/>
    <col min="3848" max="4096" width="9.140625" style="83"/>
    <col min="4097" max="4097" width="6.28515625" style="83" customWidth="1"/>
    <col min="4098" max="4098" width="52.7109375" style="83" customWidth="1"/>
    <col min="4099" max="4103" width="14.7109375" style="83" customWidth="1"/>
    <col min="4104" max="4352" width="9.140625" style="83"/>
    <col min="4353" max="4353" width="6.28515625" style="83" customWidth="1"/>
    <col min="4354" max="4354" width="52.7109375" style="83" customWidth="1"/>
    <col min="4355" max="4359" width="14.7109375" style="83" customWidth="1"/>
    <col min="4360" max="4608" width="9.140625" style="83"/>
    <col min="4609" max="4609" width="6.28515625" style="83" customWidth="1"/>
    <col min="4610" max="4610" width="52.7109375" style="83" customWidth="1"/>
    <col min="4611" max="4615" width="14.7109375" style="83" customWidth="1"/>
    <col min="4616" max="4864" width="9.140625" style="83"/>
    <col min="4865" max="4865" width="6.28515625" style="83" customWidth="1"/>
    <col min="4866" max="4866" width="52.7109375" style="83" customWidth="1"/>
    <col min="4867" max="4871" width="14.7109375" style="83" customWidth="1"/>
    <col min="4872" max="5120" width="9.140625" style="83"/>
    <col min="5121" max="5121" width="6.28515625" style="83" customWidth="1"/>
    <col min="5122" max="5122" width="52.7109375" style="83" customWidth="1"/>
    <col min="5123" max="5127" width="14.7109375" style="83" customWidth="1"/>
    <col min="5128" max="5376" width="9.140625" style="83"/>
    <col min="5377" max="5377" width="6.28515625" style="83" customWidth="1"/>
    <col min="5378" max="5378" width="52.7109375" style="83" customWidth="1"/>
    <col min="5379" max="5383" width="14.7109375" style="83" customWidth="1"/>
    <col min="5384" max="5632" width="9.140625" style="83"/>
    <col min="5633" max="5633" width="6.28515625" style="83" customWidth="1"/>
    <col min="5634" max="5634" width="52.7109375" style="83" customWidth="1"/>
    <col min="5635" max="5639" width="14.7109375" style="83" customWidth="1"/>
    <col min="5640" max="5888" width="9.140625" style="83"/>
    <col min="5889" max="5889" width="6.28515625" style="83" customWidth="1"/>
    <col min="5890" max="5890" width="52.7109375" style="83" customWidth="1"/>
    <col min="5891" max="5895" width="14.7109375" style="83" customWidth="1"/>
    <col min="5896" max="6144" width="9.140625" style="83"/>
    <col min="6145" max="6145" width="6.28515625" style="83" customWidth="1"/>
    <col min="6146" max="6146" width="52.7109375" style="83" customWidth="1"/>
    <col min="6147" max="6151" width="14.7109375" style="83" customWidth="1"/>
    <col min="6152" max="6400" width="9.140625" style="83"/>
    <col min="6401" max="6401" width="6.28515625" style="83" customWidth="1"/>
    <col min="6402" max="6402" width="52.7109375" style="83" customWidth="1"/>
    <col min="6403" max="6407" width="14.7109375" style="83" customWidth="1"/>
    <col min="6408" max="6656" width="9.140625" style="83"/>
    <col min="6657" max="6657" width="6.28515625" style="83" customWidth="1"/>
    <col min="6658" max="6658" width="52.7109375" style="83" customWidth="1"/>
    <col min="6659" max="6663" width="14.7109375" style="83" customWidth="1"/>
    <col min="6664" max="6912" width="9.140625" style="83"/>
    <col min="6913" max="6913" width="6.28515625" style="83" customWidth="1"/>
    <col min="6914" max="6914" width="52.7109375" style="83" customWidth="1"/>
    <col min="6915" max="6919" width="14.7109375" style="83" customWidth="1"/>
    <col min="6920" max="7168" width="9.140625" style="83"/>
    <col min="7169" max="7169" width="6.28515625" style="83" customWidth="1"/>
    <col min="7170" max="7170" width="52.7109375" style="83" customWidth="1"/>
    <col min="7171" max="7175" width="14.7109375" style="83" customWidth="1"/>
    <col min="7176" max="7424" width="9.140625" style="83"/>
    <col min="7425" max="7425" width="6.28515625" style="83" customWidth="1"/>
    <col min="7426" max="7426" width="52.7109375" style="83" customWidth="1"/>
    <col min="7427" max="7431" width="14.7109375" style="83" customWidth="1"/>
    <col min="7432" max="7680" width="9.140625" style="83"/>
    <col min="7681" max="7681" width="6.28515625" style="83" customWidth="1"/>
    <col min="7682" max="7682" width="52.7109375" style="83" customWidth="1"/>
    <col min="7683" max="7687" width="14.7109375" style="83" customWidth="1"/>
    <col min="7688" max="7936" width="9.140625" style="83"/>
    <col min="7937" max="7937" width="6.28515625" style="83" customWidth="1"/>
    <col min="7938" max="7938" width="52.7109375" style="83" customWidth="1"/>
    <col min="7939" max="7943" width="14.7109375" style="83" customWidth="1"/>
    <col min="7944" max="8192" width="9.140625" style="83"/>
    <col min="8193" max="8193" width="6.28515625" style="83" customWidth="1"/>
    <col min="8194" max="8194" width="52.7109375" style="83" customWidth="1"/>
    <col min="8195" max="8199" width="14.7109375" style="83" customWidth="1"/>
    <col min="8200" max="8448" width="9.140625" style="83"/>
    <col min="8449" max="8449" width="6.28515625" style="83" customWidth="1"/>
    <col min="8450" max="8450" width="52.7109375" style="83" customWidth="1"/>
    <col min="8451" max="8455" width="14.7109375" style="83" customWidth="1"/>
    <col min="8456" max="8704" width="9.140625" style="83"/>
    <col min="8705" max="8705" width="6.28515625" style="83" customWidth="1"/>
    <col min="8706" max="8706" width="52.7109375" style="83" customWidth="1"/>
    <col min="8707" max="8711" width="14.7109375" style="83" customWidth="1"/>
    <col min="8712" max="8960" width="9.140625" style="83"/>
    <col min="8961" max="8961" width="6.28515625" style="83" customWidth="1"/>
    <col min="8962" max="8962" width="52.7109375" style="83" customWidth="1"/>
    <col min="8963" max="8967" width="14.7109375" style="83" customWidth="1"/>
    <col min="8968" max="9216" width="9.140625" style="83"/>
    <col min="9217" max="9217" width="6.28515625" style="83" customWidth="1"/>
    <col min="9218" max="9218" width="52.7109375" style="83" customWidth="1"/>
    <col min="9219" max="9223" width="14.7109375" style="83" customWidth="1"/>
    <col min="9224" max="9472" width="9.140625" style="83"/>
    <col min="9473" max="9473" width="6.28515625" style="83" customWidth="1"/>
    <col min="9474" max="9474" width="52.7109375" style="83" customWidth="1"/>
    <col min="9475" max="9479" width="14.7109375" style="83" customWidth="1"/>
    <col min="9480" max="9728" width="9.140625" style="83"/>
    <col min="9729" max="9729" width="6.28515625" style="83" customWidth="1"/>
    <col min="9730" max="9730" width="52.7109375" style="83" customWidth="1"/>
    <col min="9731" max="9735" width="14.7109375" style="83" customWidth="1"/>
    <col min="9736" max="9984" width="9.140625" style="83"/>
    <col min="9985" max="9985" width="6.28515625" style="83" customWidth="1"/>
    <col min="9986" max="9986" width="52.7109375" style="83" customWidth="1"/>
    <col min="9987" max="9991" width="14.7109375" style="83" customWidth="1"/>
    <col min="9992" max="10240" width="9.140625" style="83"/>
    <col min="10241" max="10241" width="6.28515625" style="83" customWidth="1"/>
    <col min="10242" max="10242" width="52.7109375" style="83" customWidth="1"/>
    <col min="10243" max="10247" width="14.7109375" style="83" customWidth="1"/>
    <col min="10248" max="10496" width="9.140625" style="83"/>
    <col min="10497" max="10497" width="6.28515625" style="83" customWidth="1"/>
    <col min="10498" max="10498" width="52.7109375" style="83" customWidth="1"/>
    <col min="10499" max="10503" width="14.7109375" style="83" customWidth="1"/>
    <col min="10504" max="10752" width="9.140625" style="83"/>
    <col min="10753" max="10753" width="6.28515625" style="83" customWidth="1"/>
    <col min="10754" max="10754" width="52.7109375" style="83" customWidth="1"/>
    <col min="10755" max="10759" width="14.7109375" style="83" customWidth="1"/>
    <col min="10760" max="11008" width="9.140625" style="83"/>
    <col min="11009" max="11009" width="6.28515625" style="83" customWidth="1"/>
    <col min="11010" max="11010" width="52.7109375" style="83" customWidth="1"/>
    <col min="11011" max="11015" width="14.7109375" style="83" customWidth="1"/>
    <col min="11016" max="11264" width="9.140625" style="83"/>
    <col min="11265" max="11265" width="6.28515625" style="83" customWidth="1"/>
    <col min="11266" max="11266" width="52.7109375" style="83" customWidth="1"/>
    <col min="11267" max="11271" width="14.7109375" style="83" customWidth="1"/>
    <col min="11272" max="11520" width="9.140625" style="83"/>
    <col min="11521" max="11521" width="6.28515625" style="83" customWidth="1"/>
    <col min="11522" max="11522" width="52.7109375" style="83" customWidth="1"/>
    <col min="11523" max="11527" width="14.7109375" style="83" customWidth="1"/>
    <col min="11528" max="11776" width="9.140625" style="83"/>
    <col min="11777" max="11777" width="6.28515625" style="83" customWidth="1"/>
    <col min="11778" max="11778" width="52.7109375" style="83" customWidth="1"/>
    <col min="11779" max="11783" width="14.7109375" style="83" customWidth="1"/>
    <col min="11784" max="12032" width="9.140625" style="83"/>
    <col min="12033" max="12033" width="6.28515625" style="83" customWidth="1"/>
    <col min="12034" max="12034" width="52.7109375" style="83" customWidth="1"/>
    <col min="12035" max="12039" width="14.7109375" style="83" customWidth="1"/>
    <col min="12040" max="12288" width="9.140625" style="83"/>
    <col min="12289" max="12289" width="6.28515625" style="83" customWidth="1"/>
    <col min="12290" max="12290" width="52.7109375" style="83" customWidth="1"/>
    <col min="12291" max="12295" width="14.7109375" style="83" customWidth="1"/>
    <col min="12296" max="12544" width="9.140625" style="83"/>
    <col min="12545" max="12545" width="6.28515625" style="83" customWidth="1"/>
    <col min="12546" max="12546" width="52.7109375" style="83" customWidth="1"/>
    <col min="12547" max="12551" width="14.7109375" style="83" customWidth="1"/>
    <col min="12552" max="12800" width="9.140625" style="83"/>
    <col min="12801" max="12801" width="6.28515625" style="83" customWidth="1"/>
    <col min="12802" max="12802" width="52.7109375" style="83" customWidth="1"/>
    <col min="12803" max="12807" width="14.7109375" style="83" customWidth="1"/>
    <col min="12808" max="13056" width="9.140625" style="83"/>
    <col min="13057" max="13057" width="6.28515625" style="83" customWidth="1"/>
    <col min="13058" max="13058" width="52.7109375" style="83" customWidth="1"/>
    <col min="13059" max="13063" width="14.7109375" style="83" customWidth="1"/>
    <col min="13064" max="13312" width="9.140625" style="83"/>
    <col min="13313" max="13313" width="6.28515625" style="83" customWidth="1"/>
    <col min="13314" max="13314" width="52.7109375" style="83" customWidth="1"/>
    <col min="13315" max="13319" width="14.7109375" style="83" customWidth="1"/>
    <col min="13320" max="13568" width="9.140625" style="83"/>
    <col min="13569" max="13569" width="6.28515625" style="83" customWidth="1"/>
    <col min="13570" max="13570" width="52.7109375" style="83" customWidth="1"/>
    <col min="13571" max="13575" width="14.7109375" style="83" customWidth="1"/>
    <col min="13576" max="13824" width="9.140625" style="83"/>
    <col min="13825" max="13825" width="6.28515625" style="83" customWidth="1"/>
    <col min="13826" max="13826" width="52.7109375" style="83" customWidth="1"/>
    <col min="13827" max="13831" width="14.7109375" style="83" customWidth="1"/>
    <col min="13832" max="14080" width="9.140625" style="83"/>
    <col min="14081" max="14081" width="6.28515625" style="83" customWidth="1"/>
    <col min="14082" max="14082" width="52.7109375" style="83" customWidth="1"/>
    <col min="14083" max="14087" width="14.7109375" style="83" customWidth="1"/>
    <col min="14088" max="14336" width="9.140625" style="83"/>
    <col min="14337" max="14337" width="6.28515625" style="83" customWidth="1"/>
    <col min="14338" max="14338" width="52.7109375" style="83" customWidth="1"/>
    <col min="14339" max="14343" width="14.7109375" style="83" customWidth="1"/>
    <col min="14344" max="14592" width="9.140625" style="83"/>
    <col min="14593" max="14593" width="6.28515625" style="83" customWidth="1"/>
    <col min="14594" max="14594" width="52.7109375" style="83" customWidth="1"/>
    <col min="14595" max="14599" width="14.7109375" style="83" customWidth="1"/>
    <col min="14600" max="14848" width="9.140625" style="83"/>
    <col min="14849" max="14849" width="6.28515625" style="83" customWidth="1"/>
    <col min="14850" max="14850" width="52.7109375" style="83" customWidth="1"/>
    <col min="14851" max="14855" width="14.7109375" style="83" customWidth="1"/>
    <col min="14856" max="15104" width="9.140625" style="83"/>
    <col min="15105" max="15105" width="6.28515625" style="83" customWidth="1"/>
    <col min="15106" max="15106" width="52.7109375" style="83" customWidth="1"/>
    <col min="15107" max="15111" width="14.7109375" style="83" customWidth="1"/>
    <col min="15112" max="15360" width="9.140625" style="83"/>
    <col min="15361" max="15361" width="6.28515625" style="83" customWidth="1"/>
    <col min="15362" max="15362" width="52.7109375" style="83" customWidth="1"/>
    <col min="15363" max="15367" width="14.7109375" style="83" customWidth="1"/>
    <col min="15368" max="15616" width="9.140625" style="83"/>
    <col min="15617" max="15617" width="6.28515625" style="83" customWidth="1"/>
    <col min="15618" max="15618" width="52.7109375" style="83" customWidth="1"/>
    <col min="15619" max="15623" width="14.7109375" style="83" customWidth="1"/>
    <col min="15624" max="15872" width="9.140625" style="83"/>
    <col min="15873" max="15873" width="6.28515625" style="83" customWidth="1"/>
    <col min="15874" max="15874" width="52.7109375" style="83" customWidth="1"/>
    <col min="15875" max="15879" width="14.7109375" style="83" customWidth="1"/>
    <col min="15880" max="16128" width="9.140625" style="83"/>
    <col min="16129" max="16129" width="6.28515625" style="83" customWidth="1"/>
    <col min="16130" max="16130" width="52.7109375" style="83" customWidth="1"/>
    <col min="16131" max="16135" width="14.7109375" style="83" customWidth="1"/>
    <col min="16136" max="16384" width="9.140625" style="83"/>
  </cols>
  <sheetData>
    <row r="1" spans="1:21" ht="15.75" customHeight="1">
      <c r="D1" s="228" t="s">
        <v>91</v>
      </c>
      <c r="E1" s="228"/>
      <c r="F1" s="228"/>
      <c r="G1" s="228"/>
    </row>
    <row r="2" spans="1:21" ht="15.75" customHeight="1">
      <c r="D2" s="228" t="s">
        <v>92</v>
      </c>
      <c r="E2" s="228"/>
      <c r="F2" s="228"/>
      <c r="G2" s="228"/>
    </row>
    <row r="3" spans="1:21" s="129" customFormat="1" ht="15.75" customHeight="1">
      <c r="A3" s="132"/>
      <c r="B3" s="133"/>
      <c r="C3" s="132"/>
      <c r="D3" s="228" t="s">
        <v>93</v>
      </c>
      <c r="E3" s="228"/>
      <c r="F3" s="228"/>
      <c r="G3" s="228"/>
    </row>
    <row r="4" spans="1:21" s="129" customFormat="1" ht="15.75" customHeight="1">
      <c r="A4" s="132"/>
      <c r="B4" s="133"/>
      <c r="C4" s="132"/>
      <c r="D4" s="135"/>
      <c r="E4" s="135"/>
      <c r="F4" s="135"/>
      <c r="G4" s="135"/>
    </row>
    <row r="5" spans="1:21" s="129" customFormat="1" ht="15" customHeight="1">
      <c r="A5" s="132"/>
      <c r="B5" s="133"/>
      <c r="C5" s="132"/>
      <c r="D5" s="1"/>
      <c r="E5" s="132"/>
      <c r="F5" s="243" t="s">
        <v>88</v>
      </c>
      <c r="G5" s="243"/>
    </row>
    <row r="6" spans="1:21" s="129" customFormat="1" ht="15" customHeight="1">
      <c r="A6" s="261" t="s">
        <v>90</v>
      </c>
      <c r="B6" s="261"/>
      <c r="C6" s="261"/>
      <c r="D6" s="261"/>
      <c r="E6" s="261"/>
      <c r="F6" s="261"/>
      <c r="G6" s="261"/>
      <c r="H6" s="131"/>
      <c r="I6" s="131"/>
    </row>
    <row r="7" spans="1:21" s="129" customFormat="1" ht="15" customHeight="1" thickBot="1">
      <c r="A7" s="131"/>
      <c r="B7" s="131"/>
      <c r="C7" s="131"/>
      <c r="D7" s="131"/>
      <c r="E7" s="131"/>
      <c r="F7" s="131"/>
      <c r="G7" s="130" t="s">
        <v>18</v>
      </c>
    </row>
    <row r="8" spans="1:21" s="128" customFormat="1" ht="11.25" customHeight="1">
      <c r="A8" s="249" t="s">
        <v>83</v>
      </c>
      <c r="B8" s="252" t="s">
        <v>82</v>
      </c>
      <c r="C8" s="255" t="s">
        <v>81</v>
      </c>
      <c r="D8" s="256"/>
      <c r="E8" s="256"/>
      <c r="F8" s="256"/>
      <c r="G8" s="257"/>
    </row>
    <row r="9" spans="1:21" ht="11.25" customHeight="1" thickBot="1">
      <c r="A9" s="250"/>
      <c r="B9" s="253"/>
      <c r="C9" s="258">
        <v>2022</v>
      </c>
      <c r="D9" s="259"/>
      <c r="E9" s="259"/>
      <c r="F9" s="259"/>
      <c r="G9" s="260"/>
    </row>
    <row r="10" spans="1:21" ht="11.25" customHeight="1" thickBot="1">
      <c r="A10" s="251"/>
      <c r="B10" s="254"/>
      <c r="C10" s="124" t="s">
        <v>80</v>
      </c>
      <c r="D10" s="124" t="s">
        <v>0</v>
      </c>
      <c r="E10" s="124" t="s">
        <v>70</v>
      </c>
      <c r="F10" s="124" t="s">
        <v>69</v>
      </c>
      <c r="G10" s="124" t="s">
        <v>79</v>
      </c>
    </row>
    <row r="11" spans="1:21" ht="11.25" customHeight="1" thickBot="1">
      <c r="A11" s="174">
        <v>1</v>
      </c>
      <c r="B11" s="173">
        <f t="shared" ref="B11:G11" si="0">A11+1</f>
        <v>2</v>
      </c>
      <c r="C11" s="124">
        <f t="shared" si="0"/>
        <v>3</v>
      </c>
      <c r="D11" s="125">
        <f t="shared" si="0"/>
        <v>4</v>
      </c>
      <c r="E11" s="124">
        <f t="shared" si="0"/>
        <v>5</v>
      </c>
      <c r="F11" s="125">
        <f t="shared" si="0"/>
        <v>6</v>
      </c>
      <c r="G11" s="124">
        <f t="shared" si="0"/>
        <v>7</v>
      </c>
    </row>
    <row r="12" spans="1:21" ht="13.5" customHeight="1">
      <c r="A12" s="120" t="s">
        <v>78</v>
      </c>
      <c r="B12" s="119" t="s">
        <v>77</v>
      </c>
      <c r="C12" s="123">
        <f>SUM(C13:C15)</f>
        <v>352.47408207343415</v>
      </c>
      <c r="D12" s="122">
        <f>D13+D14+D15+D16</f>
        <v>309.222342212623</v>
      </c>
      <c r="E12" s="122">
        <f>E13+E14+E15+E16</f>
        <v>4.789176865850731</v>
      </c>
      <c r="F12" s="122">
        <f>F13+F14+F15+F16</f>
        <v>290.20932325413963</v>
      </c>
      <c r="G12" s="121">
        <f>G13+G14+G15+G16</f>
        <v>20.72218622510195</v>
      </c>
      <c r="H12" s="127">
        <f>ф.3.1!F9</f>
        <v>352.47399999999999</v>
      </c>
      <c r="I12" s="127">
        <f>H12-C12</f>
        <v>-8.2073434157337033E-5</v>
      </c>
      <c r="J12" s="127"/>
      <c r="K12" s="172"/>
      <c r="M12" s="172"/>
      <c r="N12" s="172"/>
      <c r="O12" s="172"/>
      <c r="P12" s="172"/>
      <c r="Q12" s="172"/>
      <c r="R12" s="172"/>
      <c r="S12" s="172"/>
      <c r="T12" s="172"/>
      <c r="U12" s="172"/>
    </row>
    <row r="13" spans="1:21" ht="13.5" customHeight="1">
      <c r="A13" s="120"/>
      <c r="B13" s="119" t="s">
        <v>76</v>
      </c>
      <c r="C13" s="108">
        <f>SUM(D13:G13)</f>
        <v>4.6868250539956806</v>
      </c>
      <c r="D13" s="118"/>
      <c r="E13" s="118"/>
      <c r="F13" s="118">
        <f>39.06/8334*1000</f>
        <v>4.6868250539956806</v>
      </c>
      <c r="G13" s="117"/>
      <c r="H13" s="127"/>
      <c r="I13" s="127"/>
      <c r="J13" s="127"/>
      <c r="K13" s="172"/>
    </row>
    <row r="14" spans="1:21" ht="13.5" customHeight="1">
      <c r="A14" s="120"/>
      <c r="B14" s="119" t="s">
        <v>75</v>
      </c>
      <c r="C14" s="108">
        <f>SUM(D14:G14)</f>
        <v>347.00683945284379</v>
      </c>
      <c r="D14" s="118">
        <f>2577.059/8334*1000</f>
        <v>309.222342212623</v>
      </c>
      <c r="E14" s="118">
        <f>39.913/8334*1000</f>
        <v>4.789176865850731</v>
      </c>
      <c r="F14" s="118">
        <f>274.983/8334*1000</f>
        <v>32.995320374370053</v>
      </c>
      <c r="G14" s="117"/>
      <c r="H14" s="127"/>
      <c r="I14" s="127"/>
      <c r="J14" s="127"/>
      <c r="K14" s="172"/>
    </row>
    <row r="15" spans="1:21" ht="13.5" customHeight="1">
      <c r="A15" s="120"/>
      <c r="B15" s="119" t="s">
        <v>74</v>
      </c>
      <c r="C15" s="108">
        <f>SUM(D15:G15)</f>
        <v>0.78041756659467243</v>
      </c>
      <c r="D15" s="118"/>
      <c r="E15" s="118"/>
      <c r="F15" s="118">
        <f>6.504/8334*1000</f>
        <v>0.78041756659467243</v>
      </c>
      <c r="G15" s="117"/>
      <c r="H15" s="127"/>
      <c r="I15" s="127"/>
      <c r="J15" s="127"/>
      <c r="K15" s="172"/>
      <c r="L15" s="172"/>
    </row>
    <row r="16" spans="1:21" ht="13.5" customHeight="1">
      <c r="A16" s="110" t="s">
        <v>73</v>
      </c>
      <c r="B16" s="109" t="s">
        <v>72</v>
      </c>
      <c r="C16" s="182"/>
      <c r="D16" s="183"/>
      <c r="E16" s="118"/>
      <c r="F16" s="118">
        <f>F18+F19+F20</f>
        <v>251.74676025917924</v>
      </c>
      <c r="G16" s="117">
        <f>G18+G19+G20</f>
        <v>20.72218622510195</v>
      </c>
      <c r="H16" s="127"/>
      <c r="I16" s="127"/>
      <c r="J16" s="127"/>
      <c r="K16" s="172"/>
      <c r="L16" s="172"/>
    </row>
    <row r="17" spans="1:12" ht="13.5" customHeight="1">
      <c r="A17" s="110"/>
      <c r="B17" s="109" t="s">
        <v>71</v>
      </c>
      <c r="C17" s="184"/>
      <c r="D17" s="185"/>
      <c r="E17" s="107"/>
      <c r="F17" s="107"/>
      <c r="G17" s="106"/>
      <c r="H17" s="127"/>
      <c r="I17" s="127"/>
      <c r="J17" s="127"/>
      <c r="K17" s="172"/>
      <c r="L17" s="172"/>
    </row>
    <row r="18" spans="1:12" ht="13.5" customHeight="1">
      <c r="A18" s="110"/>
      <c r="B18" s="109" t="s">
        <v>0</v>
      </c>
      <c r="C18" s="184"/>
      <c r="D18" s="186"/>
      <c r="E18" s="111"/>
      <c r="F18" s="111">
        <f>D12-D21-D25</f>
        <v>248.53869690424764</v>
      </c>
      <c r="G18" s="112"/>
      <c r="H18" s="127"/>
      <c r="I18" s="127"/>
      <c r="J18" s="127"/>
      <c r="K18" s="172"/>
      <c r="L18" s="172"/>
    </row>
    <row r="19" spans="1:12" ht="13.5" customHeight="1">
      <c r="A19" s="110"/>
      <c r="B19" s="109" t="s">
        <v>70</v>
      </c>
      <c r="C19" s="184"/>
      <c r="D19" s="186"/>
      <c r="E19" s="111"/>
      <c r="F19" s="111">
        <f>E14-E21-E25</f>
        <v>3.2080633549316042</v>
      </c>
      <c r="G19" s="112"/>
      <c r="H19" s="127"/>
      <c r="I19" s="127"/>
      <c r="J19" s="127"/>
      <c r="K19" s="172"/>
      <c r="L19" s="172"/>
    </row>
    <row r="20" spans="1:12" ht="13.5" customHeight="1">
      <c r="A20" s="110"/>
      <c r="B20" s="109" t="s">
        <v>69</v>
      </c>
      <c r="C20" s="184"/>
      <c r="D20" s="186"/>
      <c r="E20" s="111"/>
      <c r="F20" s="111"/>
      <c r="G20" s="112">
        <f>F12-F21-F23-F25</f>
        <v>20.72218622510195</v>
      </c>
      <c r="H20" s="127"/>
      <c r="I20" s="127"/>
      <c r="J20" s="127"/>
      <c r="K20" s="172"/>
      <c r="L20" s="172"/>
    </row>
    <row r="21" spans="1:12" ht="13.5" customHeight="1">
      <c r="A21" s="110" t="s">
        <v>68</v>
      </c>
      <c r="B21" s="109" t="s">
        <v>67</v>
      </c>
      <c r="C21" s="108">
        <f>SUM(D21:G21)</f>
        <v>43.953359731221504</v>
      </c>
      <c r="D21" s="118">
        <f>317.8705/8334*1000</f>
        <v>38.141408687305017</v>
      </c>
      <c r="E21" s="118">
        <f>1.643/8334*1000</f>
        <v>0.19714422846172308</v>
      </c>
      <c r="F21" s="118">
        <f>25.2588/8334*1000</f>
        <v>3.0308135349172067</v>
      </c>
      <c r="G21" s="117">
        <f>21.535/8334*1000</f>
        <v>2.5839932805375567</v>
      </c>
      <c r="H21" s="127">
        <f>ф.3.1!F11</f>
        <v>43.953000000000003</v>
      </c>
      <c r="I21" s="127">
        <f>H21-C21</f>
        <v>-3.5973122150068093E-4</v>
      </c>
      <c r="J21" s="127"/>
      <c r="K21" s="172"/>
      <c r="L21" s="172"/>
    </row>
    <row r="22" spans="1:12" ht="13.5" customHeight="1">
      <c r="A22" s="110"/>
      <c r="B22" s="109" t="s">
        <v>66</v>
      </c>
      <c r="C22" s="115">
        <f>C21/C12*100</f>
        <v>12.469955087950069</v>
      </c>
      <c r="D22" s="114">
        <f>D21/D12*100</f>
        <v>12.334622529014663</v>
      </c>
      <c r="E22" s="114">
        <f>E21/E12*100</f>
        <v>4.116453285896827</v>
      </c>
      <c r="F22" s="114">
        <f>F21/F12*100</f>
        <v>1.0443542960413745</v>
      </c>
      <c r="G22" s="113">
        <f>G21/G12*100</f>
        <v>12.469694328909274</v>
      </c>
      <c r="H22" s="127"/>
      <c r="I22" s="127"/>
      <c r="J22" s="127"/>
      <c r="K22" s="172"/>
      <c r="L22" s="172"/>
    </row>
    <row r="23" spans="1:12" ht="13.5" customHeight="1">
      <c r="A23" s="110" t="s">
        <v>65</v>
      </c>
      <c r="B23" s="109" t="s">
        <v>64</v>
      </c>
      <c r="C23" s="108">
        <v>0</v>
      </c>
      <c r="D23" s="186"/>
      <c r="E23" s="111"/>
      <c r="F23" s="111"/>
      <c r="G23" s="187"/>
      <c r="H23" s="127"/>
      <c r="I23" s="127"/>
      <c r="J23" s="127"/>
      <c r="K23" s="172"/>
      <c r="L23" s="172"/>
    </row>
    <row r="24" spans="1:12" ht="13.5" customHeight="1">
      <c r="A24" s="110"/>
      <c r="B24" s="109" t="s">
        <v>63</v>
      </c>
      <c r="C24" s="108"/>
      <c r="D24" s="111">
        <f>D12-D21</f>
        <v>271.08093352531796</v>
      </c>
      <c r="E24" s="111">
        <f>E12-E21</f>
        <v>4.5920326373890079</v>
      </c>
      <c r="F24" s="111">
        <f>F12-F21</f>
        <v>287.1785097192224</v>
      </c>
      <c r="G24" s="112">
        <f>G12-G21</f>
        <v>18.138192944564395</v>
      </c>
      <c r="H24" s="127"/>
      <c r="I24" s="127"/>
      <c r="J24" s="127"/>
      <c r="K24" s="172"/>
      <c r="L24" s="172"/>
    </row>
    <row r="25" spans="1:12" ht="13.5" customHeight="1">
      <c r="A25" s="110" t="s">
        <v>62</v>
      </c>
      <c r="B25" s="109" t="s">
        <v>61</v>
      </c>
      <c r="C25" s="108">
        <f>SUM(D25:G25)</f>
        <v>308.5206383489321</v>
      </c>
      <c r="D25" s="111">
        <f>D27+D28</f>
        <v>22.542236621070312</v>
      </c>
      <c r="E25" s="111">
        <f>E27+E28</f>
        <v>1.3839692824574035</v>
      </c>
      <c r="F25" s="111">
        <f>F27+F28</f>
        <v>266.45632349412045</v>
      </c>
      <c r="G25" s="112">
        <f>G27+G28</f>
        <v>18.1381089512839</v>
      </c>
      <c r="H25" s="127"/>
      <c r="I25" s="127"/>
      <c r="J25" s="127"/>
      <c r="K25" s="172"/>
      <c r="L25" s="172"/>
    </row>
    <row r="26" spans="1:12" ht="13.5" customHeight="1">
      <c r="A26" s="110"/>
      <c r="B26" s="109" t="s">
        <v>60</v>
      </c>
      <c r="C26" s="182"/>
      <c r="D26" s="186"/>
      <c r="E26" s="186"/>
      <c r="F26" s="186"/>
      <c r="G26" s="187"/>
      <c r="H26" s="127"/>
      <c r="I26" s="127"/>
      <c r="J26" s="127"/>
      <c r="K26" s="172"/>
      <c r="L26" s="172"/>
    </row>
    <row r="27" spans="1:12" ht="13.5" customHeight="1">
      <c r="A27" s="110" t="s">
        <v>59</v>
      </c>
      <c r="B27" s="109" t="s">
        <v>58</v>
      </c>
      <c r="C27" s="108">
        <f>SUM(D27:G27)</f>
        <v>295.52783777297816</v>
      </c>
      <c r="D27" s="107">
        <f>187.867/8334*1000</f>
        <v>22.542236621070312</v>
      </c>
      <c r="E27" s="107">
        <f>11.534/8334*1000</f>
        <v>1.3839692824574035</v>
      </c>
      <c r="F27" s="107">
        <f>2112.365/8334*1000</f>
        <v>253.46352291816655</v>
      </c>
      <c r="G27" s="106">
        <f>151.163/8334*1000</f>
        <v>18.1381089512839</v>
      </c>
      <c r="H27" s="127">
        <f>ф.3.1!F19</f>
        <v>295.52800000000002</v>
      </c>
      <c r="I27" s="127">
        <f>H27-C27</f>
        <v>1.6222702186041715E-4</v>
      </c>
      <c r="J27" s="127"/>
      <c r="K27" s="172"/>
      <c r="L27" s="172"/>
    </row>
    <row r="28" spans="1:12" ht="13.5" customHeight="1" thickBot="1">
      <c r="A28" s="105" t="s">
        <v>57</v>
      </c>
      <c r="B28" s="104" t="s">
        <v>56</v>
      </c>
      <c r="C28" s="103">
        <f>SUM(D28:G28)</f>
        <v>12.992800575953924</v>
      </c>
      <c r="D28" s="205"/>
      <c r="E28" s="205"/>
      <c r="F28" s="205">
        <f>108.282/8334*1000</f>
        <v>12.992800575953924</v>
      </c>
      <c r="G28" s="206"/>
      <c r="H28" s="127">
        <f>ф.3.1!F21</f>
        <v>12.993</v>
      </c>
      <c r="I28" s="127">
        <f>H28-C28</f>
        <v>1.9942404607675712E-4</v>
      </c>
      <c r="J28" s="127"/>
      <c r="K28" s="172"/>
      <c r="L28" s="172"/>
    </row>
    <row r="29" spans="1:12" s="96" customFormat="1" ht="13.5" customHeight="1" thickBot="1">
      <c r="A29" s="101"/>
      <c r="B29" s="100" t="s">
        <v>55</v>
      </c>
      <c r="C29" s="99"/>
      <c r="D29" s="98">
        <f>D13+D14+D15+D16-D21-D23-D25-E18-F18-G18</f>
        <v>0</v>
      </c>
      <c r="E29" s="98">
        <f>E13+E14+E15+E16-E21-E23-E25-F19</f>
        <v>0</v>
      </c>
      <c r="F29" s="98">
        <f>F13+F14+F15+F16-F21-F23-F25-G20</f>
        <v>0</v>
      </c>
      <c r="G29" s="97">
        <f>G12-G21-G24</f>
        <v>0</v>
      </c>
    </row>
    <row r="30" spans="1:12" s="128" customFormat="1" ht="12.75" hidden="1" thickBot="1">
      <c r="A30" s="252" t="s">
        <v>83</v>
      </c>
      <c r="B30" s="262" t="s">
        <v>82</v>
      </c>
      <c r="C30" s="255" t="s">
        <v>81</v>
      </c>
      <c r="D30" s="256"/>
      <c r="E30" s="256"/>
      <c r="F30" s="256"/>
      <c r="G30" s="257"/>
    </row>
    <row r="31" spans="1:12" ht="11.25" hidden="1" customHeight="1" thickBot="1">
      <c r="A31" s="253"/>
      <c r="B31" s="263"/>
      <c r="C31" s="258"/>
      <c r="D31" s="259"/>
      <c r="E31" s="259"/>
      <c r="F31" s="259"/>
      <c r="G31" s="260"/>
    </row>
    <row r="32" spans="1:12" ht="12.75" hidden="1" thickBot="1">
      <c r="A32" s="254"/>
      <c r="B32" s="264"/>
      <c r="C32" s="124" t="s">
        <v>80</v>
      </c>
      <c r="D32" s="124" t="s">
        <v>0</v>
      </c>
      <c r="E32" s="124" t="s">
        <v>70</v>
      </c>
      <c r="F32" s="124" t="s">
        <v>69</v>
      </c>
      <c r="G32" s="124" t="s">
        <v>79</v>
      </c>
    </row>
    <row r="33" spans="1:7" ht="12.75" hidden="1" thickBot="1">
      <c r="A33" s="124">
        <v>1</v>
      </c>
      <c r="B33" s="126">
        <f t="shared" ref="B33:G33" si="1">A33+1</f>
        <v>2</v>
      </c>
      <c r="C33" s="124">
        <f t="shared" si="1"/>
        <v>3</v>
      </c>
      <c r="D33" s="125">
        <f t="shared" si="1"/>
        <v>4</v>
      </c>
      <c r="E33" s="124">
        <f t="shared" si="1"/>
        <v>5</v>
      </c>
      <c r="F33" s="125">
        <f t="shared" si="1"/>
        <v>6</v>
      </c>
      <c r="G33" s="124">
        <f t="shared" si="1"/>
        <v>7</v>
      </c>
    </row>
    <row r="34" spans="1:7" ht="12.75" hidden="1" thickBot="1">
      <c r="A34" s="168" t="s">
        <v>78</v>
      </c>
      <c r="B34" s="167" t="s">
        <v>77</v>
      </c>
      <c r="C34" s="171" t="e">
        <f>SUM(C35:C37)</f>
        <v>#REF!</v>
      </c>
      <c r="D34" s="170" t="e">
        <f>D35+D36+D37+D38</f>
        <v>#REF!</v>
      </c>
      <c r="E34" s="170" t="e">
        <f>E35+E36+E37+E38</f>
        <v>#REF!</v>
      </c>
      <c r="F34" s="170" t="e">
        <f>F35+F36+F37+F38</f>
        <v>#REF!</v>
      </c>
      <c r="G34" s="169" t="e">
        <f>G35+G36+G37+G38</f>
        <v>#REF!</v>
      </c>
    </row>
    <row r="35" spans="1:7" ht="12.75" hidden="1" thickBot="1">
      <c r="A35" s="168"/>
      <c r="B35" s="167" t="s">
        <v>76</v>
      </c>
      <c r="C35" s="166" t="e">
        <f>SUM(D35:G35)</f>
        <v>#REF!</v>
      </c>
      <c r="D35" s="160" t="e">
        <f>[5]П.2_БЭЭ!D13/'[5]П.2_БЭМ '!D13</f>
        <v>#REF!</v>
      </c>
      <c r="E35" s="160" t="e">
        <f>[5]П.2_БЭЭ!E13/'[5]П.2_БЭМ '!E13</f>
        <v>#REF!</v>
      </c>
      <c r="F35" s="160" t="e">
        <f>[5]П.2_БЭЭ!F13/'[5]П.2_БЭМ '!F13</f>
        <v>#REF!</v>
      </c>
      <c r="G35" s="160" t="e">
        <f>[5]П.2_БЭЭ!G13/'[5]П.2_БЭМ '!G13</f>
        <v>#REF!</v>
      </c>
    </row>
    <row r="36" spans="1:7" ht="12.75" hidden="1" thickBot="1">
      <c r="A36" s="168"/>
      <c r="B36" s="167" t="s">
        <v>87</v>
      </c>
      <c r="C36" s="166" t="e">
        <f>SUM(D36:G36)</f>
        <v>#REF!</v>
      </c>
      <c r="D36" s="160">
        <f>[5]П.2_БЭЭ!D14/'[5]П.2_БЭМ '!D14</f>
        <v>7.3093020000000006</v>
      </c>
      <c r="E36" s="160" t="e">
        <f>[5]П.2_БЭЭ!E14/'[5]П.2_БЭМ '!E14</f>
        <v>#REF!</v>
      </c>
      <c r="F36" s="160" t="e">
        <f>[5]П.2_БЭЭ!F14/'[5]П.2_БЭМ '!F14</f>
        <v>#REF!</v>
      </c>
      <c r="G36" s="160" t="e">
        <f>[5]П.2_БЭЭ!G14/'[5]П.2_БЭМ '!G14</f>
        <v>#REF!</v>
      </c>
    </row>
    <row r="37" spans="1:7" ht="12.75" hidden="1" thickBot="1">
      <c r="A37" s="168"/>
      <c r="B37" s="167" t="s">
        <v>74</v>
      </c>
      <c r="C37" s="166" t="e">
        <f>SUM(D37:G37)</f>
        <v>#REF!</v>
      </c>
      <c r="D37" s="160" t="e">
        <f>[5]П.2_БЭЭ!D15/'[5]П.2_БЭМ '!D15</f>
        <v>#REF!</v>
      </c>
      <c r="E37" s="160" t="e">
        <f>[5]П.2_БЭЭ!E15/'[5]П.2_БЭМ '!E15</f>
        <v>#REF!</v>
      </c>
      <c r="F37" s="160" t="e">
        <f>[5]П.2_БЭЭ!F15/'[5]П.2_БЭМ '!F15</f>
        <v>#REF!</v>
      </c>
      <c r="G37" s="160" t="e">
        <f>[5]П.2_БЭЭ!G15/'[5]П.2_БЭМ '!G15</f>
        <v>#REF!</v>
      </c>
    </row>
    <row r="38" spans="1:7" ht="12.75" hidden="1" thickBot="1">
      <c r="A38" s="151" t="s">
        <v>73</v>
      </c>
      <c r="B38" s="150" t="s">
        <v>72</v>
      </c>
      <c r="C38" s="166"/>
      <c r="D38" s="165">
        <f>D40+D41+D42</f>
        <v>0</v>
      </c>
      <c r="E38" s="165">
        <f>E40+E41+E42</f>
        <v>0</v>
      </c>
      <c r="F38" s="165" t="e">
        <f>F40+F41+F42</f>
        <v>#REF!</v>
      </c>
      <c r="G38" s="164" t="e">
        <f>G40+G41+G42</f>
        <v>#REF!</v>
      </c>
    </row>
    <row r="39" spans="1:7" ht="12.75" hidden="1" thickBot="1">
      <c r="A39" s="151"/>
      <c r="B39" s="150" t="s">
        <v>71</v>
      </c>
      <c r="C39" s="149"/>
      <c r="D39" s="163"/>
      <c r="E39" s="163"/>
      <c r="F39" s="163"/>
      <c r="G39" s="162"/>
    </row>
    <row r="40" spans="1:7" ht="12.75" hidden="1" thickBot="1">
      <c r="A40" s="151"/>
      <c r="B40" s="150" t="s">
        <v>0</v>
      </c>
      <c r="C40" s="149"/>
      <c r="D40" s="153"/>
      <c r="E40" s="161"/>
      <c r="F40" s="160" t="e">
        <f>[5]П.2_БЭЭ!F40/5814</f>
        <v>#REF!</v>
      </c>
      <c r="G40" s="152"/>
    </row>
    <row r="41" spans="1:7" ht="12.75" hidden="1" thickBot="1">
      <c r="A41" s="151"/>
      <c r="B41" s="150" t="s">
        <v>70</v>
      </c>
      <c r="C41" s="149"/>
      <c r="D41" s="153"/>
      <c r="E41" s="153"/>
      <c r="F41" s="160" t="e">
        <f>[5]П.2_БЭЭ!F41/5814</f>
        <v>#REF!</v>
      </c>
      <c r="G41" s="152"/>
    </row>
    <row r="42" spans="1:7" ht="12.75" hidden="1" thickBot="1">
      <c r="A42" s="151"/>
      <c r="B42" s="150" t="s">
        <v>69</v>
      </c>
      <c r="C42" s="149"/>
      <c r="D42" s="153"/>
      <c r="E42" s="153"/>
      <c r="F42" s="153"/>
      <c r="G42" s="160" t="e">
        <f>[5]П.2_БЭЭ!G42/5814</f>
        <v>#REF!</v>
      </c>
    </row>
    <row r="43" spans="1:7" ht="12.75" hidden="1" thickBot="1">
      <c r="A43" s="151" t="s">
        <v>68</v>
      </c>
      <c r="B43" s="150" t="s">
        <v>67</v>
      </c>
      <c r="C43" s="154" t="e">
        <f>SUM(D43:G43)</f>
        <v>#REF!</v>
      </c>
      <c r="D43" s="160"/>
      <c r="E43" s="160"/>
      <c r="F43" s="160" t="e">
        <f>[5]П.2_БЭЭ!F43/5814</f>
        <v>#REF!</v>
      </c>
      <c r="G43" s="160" t="e">
        <f>[5]П.2_БЭЭ!G43/5814</f>
        <v>#REF!</v>
      </c>
    </row>
    <row r="44" spans="1:7" ht="12.75" hidden="1" thickBot="1">
      <c r="A44" s="151"/>
      <c r="B44" s="150" t="s">
        <v>66</v>
      </c>
      <c r="C44" s="159" t="e">
        <f>C43/C34*100</f>
        <v>#REF!</v>
      </c>
      <c r="D44" s="158" t="e">
        <f>D43/D34*100</f>
        <v>#REF!</v>
      </c>
      <c r="E44" s="158" t="e">
        <f>E43/E34*100</f>
        <v>#REF!</v>
      </c>
      <c r="F44" s="158" t="e">
        <f>F43/F34*100</f>
        <v>#REF!</v>
      </c>
      <c r="G44" s="157" t="e">
        <f>G43/G34*100</f>
        <v>#REF!</v>
      </c>
    </row>
    <row r="45" spans="1:7" ht="12.75" hidden="1" thickBot="1">
      <c r="A45" s="151" t="s">
        <v>65</v>
      </c>
      <c r="B45" s="150" t="s">
        <v>64</v>
      </c>
      <c r="C45" s="154">
        <f>SUM(D45:G45)</f>
        <v>0</v>
      </c>
      <c r="D45" s="156"/>
      <c r="E45" s="156"/>
      <c r="F45" s="156"/>
      <c r="G45" s="155"/>
    </row>
    <row r="46" spans="1:7" ht="12.75" hidden="1" thickBot="1">
      <c r="A46" s="151"/>
      <c r="B46" s="150" t="s">
        <v>63</v>
      </c>
      <c r="C46" s="154"/>
      <c r="D46" s="153" t="e">
        <f>D34-D43</f>
        <v>#REF!</v>
      </c>
      <c r="E46" s="153" t="e">
        <f>E34-E43</f>
        <v>#REF!</v>
      </c>
      <c r="F46" s="153" t="e">
        <f>F34-F43</f>
        <v>#REF!</v>
      </c>
      <c r="G46" s="152" t="e">
        <f>G34-G43</f>
        <v>#REF!</v>
      </c>
    </row>
    <row r="47" spans="1:7" ht="12.75" hidden="1" thickBot="1">
      <c r="A47" s="151" t="s">
        <v>62</v>
      </c>
      <c r="B47" s="150" t="s">
        <v>61</v>
      </c>
      <c r="C47" s="154">
        <f>SUM(D47:G47)</f>
        <v>324.68399999999997</v>
      </c>
      <c r="D47" s="153">
        <f>D49+D50</f>
        <v>0</v>
      </c>
      <c r="E47" s="153">
        <f>E49+E50</f>
        <v>0</v>
      </c>
      <c r="F47" s="153">
        <f>F49+F50</f>
        <v>116.619</v>
      </c>
      <c r="G47" s="153">
        <f>G49+G50</f>
        <v>208.065</v>
      </c>
    </row>
    <row r="48" spans="1:7" ht="12.75" hidden="1" thickBot="1">
      <c r="A48" s="151"/>
      <c r="B48" s="150" t="s">
        <v>60</v>
      </c>
      <c r="C48" s="154">
        <f>SUM(D48:G48)</f>
        <v>0</v>
      </c>
      <c r="D48" s="153"/>
      <c r="E48" s="153"/>
      <c r="F48" s="153"/>
      <c r="G48" s="152"/>
    </row>
    <row r="49" spans="1:7" ht="12.75" hidden="1" thickBot="1">
      <c r="A49" s="151" t="s">
        <v>59</v>
      </c>
      <c r="B49" s="150" t="s">
        <v>58</v>
      </c>
      <c r="C49" s="149"/>
      <c r="D49" s="148"/>
      <c r="E49" s="148"/>
      <c r="F49" s="148">
        <v>82.622</v>
      </c>
      <c r="G49" s="147">
        <v>208.065</v>
      </c>
    </row>
    <row r="50" spans="1:7" ht="12.75" hidden="1" thickBot="1">
      <c r="A50" s="146" t="s">
        <v>57</v>
      </c>
      <c r="B50" s="145" t="s">
        <v>56</v>
      </c>
      <c r="C50" s="144"/>
      <c r="D50" s="143"/>
      <c r="E50" s="143"/>
      <c r="F50" s="143">
        <v>33.997</v>
      </c>
      <c r="G50" s="142"/>
    </row>
    <row r="51" spans="1:7" s="96" customFormat="1" ht="13.5" hidden="1" thickBot="1">
      <c r="A51" s="101"/>
      <c r="B51" s="100" t="s">
        <v>55</v>
      </c>
      <c r="C51" s="141"/>
      <c r="D51" s="140" t="e">
        <f>D36-D43-D47-E40-F40-G40</f>
        <v>#REF!</v>
      </c>
      <c r="E51" s="140" t="e">
        <f>E36-E43-E47-F41-G41</f>
        <v>#REF!</v>
      </c>
      <c r="F51" s="140" t="e">
        <f>F34-F43-F47-G38</f>
        <v>#REF!</v>
      </c>
      <c r="G51" s="139" t="e">
        <f>G34-G43-G46</f>
        <v>#REF!</v>
      </c>
    </row>
    <row r="52" spans="1:7" s="96" customFormat="1" ht="15" customHeight="1">
      <c r="A52" s="244" t="s">
        <v>86</v>
      </c>
      <c r="B52" s="244"/>
      <c r="C52" s="244"/>
      <c r="D52" s="244"/>
      <c r="E52" s="244"/>
      <c r="F52" s="244"/>
      <c r="G52" s="244"/>
    </row>
    <row r="53" spans="1:7" s="96" customFormat="1" ht="15" customHeight="1">
      <c r="A53" s="265"/>
      <c r="B53" s="265"/>
      <c r="C53" s="265"/>
      <c r="D53" s="265"/>
      <c r="E53" s="265"/>
      <c r="F53" s="265"/>
      <c r="G53" s="265"/>
    </row>
    <row r="54" spans="1:7" s="96" customFormat="1" ht="15" customHeight="1">
      <c r="A54" s="138"/>
      <c r="B54" s="138"/>
      <c r="C54" s="138"/>
      <c r="D54" s="138"/>
      <c r="E54" s="138"/>
      <c r="F54" s="138"/>
      <c r="G54" s="138"/>
    </row>
    <row r="55" spans="1:7" s="1" customFormat="1" ht="15" customHeight="1">
      <c r="A55" s="246" t="s">
        <v>17</v>
      </c>
      <c r="B55" s="246"/>
      <c r="C55" s="3"/>
      <c r="D55" s="3"/>
      <c r="E55" s="3"/>
      <c r="F55" s="3" t="s">
        <v>16</v>
      </c>
      <c r="G55" s="95"/>
    </row>
    <row r="56" spans="1:7" ht="15" customHeight="1">
      <c r="A56" s="246" t="s">
        <v>15</v>
      </c>
      <c r="B56" s="246"/>
      <c r="C56" s="247"/>
      <c r="D56" s="247"/>
      <c r="E56" s="89"/>
      <c r="F56" s="137" t="s">
        <v>14</v>
      </c>
    </row>
    <row r="57" spans="1:7" ht="15" customHeight="1">
      <c r="B57" s="94"/>
      <c r="D57" s="93"/>
      <c r="E57" s="92"/>
    </row>
    <row r="58" spans="1:7" ht="15" customHeight="1">
      <c r="B58" s="89" t="s">
        <v>53</v>
      </c>
      <c r="C58" s="248"/>
      <c r="D58" s="248"/>
      <c r="E58" s="89"/>
      <c r="F58" s="89" t="s">
        <v>95</v>
      </c>
    </row>
    <row r="59" spans="1:7" ht="15" customHeight="1">
      <c r="B59" s="91" t="s">
        <v>52</v>
      </c>
      <c r="C59" s="89"/>
      <c r="D59" s="89"/>
      <c r="F59" s="89" t="s">
        <v>51</v>
      </c>
    </row>
    <row r="60" spans="1:7" ht="15" customHeight="1">
      <c r="B60" s="91"/>
      <c r="C60" s="89"/>
      <c r="D60" s="89"/>
      <c r="F60" s="88"/>
      <c r="G60" s="88"/>
    </row>
    <row r="61" spans="1:7" ht="15" customHeight="1">
      <c r="C61" s="127"/>
    </row>
    <row r="62" spans="1:7" ht="15" customHeight="1">
      <c r="C62" s="90"/>
    </row>
    <row r="63" spans="1:7" ht="15" customHeight="1">
      <c r="C63" s="89"/>
    </row>
    <row r="64" spans="1:7">
      <c r="C64" s="136"/>
      <c r="D64" s="88"/>
      <c r="E64" s="88"/>
      <c r="F64" s="88"/>
    </row>
    <row r="65" spans="3:3">
      <c r="C65" s="136"/>
    </row>
  </sheetData>
  <protectedRanges>
    <protectedRange sqref="D28:G28 D23:G26" name="Диапазон1_1_2_2"/>
    <protectedRange sqref="D18:G20" name="Диапазон1_1_3"/>
  </protectedRanges>
  <mergeCells count="18">
    <mergeCell ref="A56:B56"/>
    <mergeCell ref="C56:D56"/>
    <mergeCell ref="C58:D58"/>
    <mergeCell ref="A30:A32"/>
    <mergeCell ref="B30:B32"/>
    <mergeCell ref="C30:G30"/>
    <mergeCell ref="C31:G31"/>
    <mergeCell ref="A52:G53"/>
    <mergeCell ref="A55:B55"/>
    <mergeCell ref="A8:A10"/>
    <mergeCell ref="B8:B10"/>
    <mergeCell ref="C8:G8"/>
    <mergeCell ref="C9:G9"/>
    <mergeCell ref="D1:G1"/>
    <mergeCell ref="D2:G2"/>
    <mergeCell ref="D3:G3"/>
    <mergeCell ref="F5:G5"/>
    <mergeCell ref="A6:G6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ф.3.1</vt:lpstr>
      <vt:lpstr>П.2_БЭЭ </vt:lpstr>
      <vt:lpstr>П.2_БЭМ</vt:lpstr>
      <vt:lpstr>П.2_БЭМ!Область_печати</vt:lpstr>
      <vt:lpstr>'П.2_БЭЭ '!Область_печати</vt:lpstr>
      <vt:lpstr>ф.3.1!Область_печати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Мазунина Ольга Викторовна</dc:creator>
  <cp:lastModifiedBy>Кайгородова Елена Владимировна</cp:lastModifiedBy>
  <cp:lastPrinted>2021-10-04T07:02:53Z</cp:lastPrinted>
  <dcterms:created xsi:type="dcterms:W3CDTF">2019-12-04T06:25:24Z</dcterms:created>
  <dcterms:modified xsi:type="dcterms:W3CDTF">2022-01-25T08:41:23Z</dcterms:modified>
</cp:coreProperties>
</file>